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 firstSheet="5" activeTab="8"/>
  </bookViews>
  <sheets>
    <sheet name="Прил.9 услуги" sheetId="1" r:id="rId1"/>
    <sheet name="Прил.2 мяг.инв." sheetId="2" r:id="rId2"/>
    <sheet name="Прил.3 продукты" sheetId="3" r:id="rId3"/>
    <sheet name="Прил.4 площади" sheetId="4" r:id="rId4"/>
    <sheet name="Прил.5 медикаменты" sheetId="5" r:id="rId5"/>
    <sheet name="Прил.6 налоги" sheetId="6" r:id="rId6"/>
    <sheet name="Прил.7 лимиты" sheetId="7" r:id="rId7"/>
    <sheet name="Прил.8 ст.211" sheetId="8" r:id="rId8"/>
    <sheet name="Прил.10 прочие" sheetId="9" r:id="rId9"/>
    <sheet name="услуга 1" sheetId="10" r:id="rId10"/>
    <sheet name="услуга 2" sheetId="11" r:id="rId11"/>
    <sheet name="услуга3А" sheetId="12" r:id="rId12"/>
    <sheet name="услуга 3Б" sheetId="13" r:id="rId13"/>
    <sheet name="услуга 4" sheetId="14" r:id="rId14"/>
    <sheet name="услуга 7" sheetId="15" r:id="rId15"/>
    <sheet name="услуга 8" sheetId="16" r:id="rId16"/>
    <sheet name="услуга 9" sheetId="17" r:id="rId17"/>
    <sheet name="СВОД  (2)" sheetId="18" r:id="rId18"/>
    <sheet name="5" sheetId="19" r:id="rId19"/>
    <sheet name="6" sheetId="20" r:id="rId20"/>
    <sheet name="9" sheetId="21" r:id="rId21"/>
    <sheet name="10" sheetId="22" r:id="rId22"/>
    <sheet name="12" sheetId="23" r:id="rId23"/>
    <sheet name="13" sheetId="24" r:id="rId24"/>
    <sheet name="Лист1" sheetId="25" r:id="rId25"/>
  </sheets>
  <definedNames>
    <definedName name="Excel_BuiltIn_Print_Titles_7">#REF!</definedName>
    <definedName name="_xlnm.Print_Area" localSheetId="21">'10'!$A$1:$Q$131</definedName>
    <definedName name="_xlnm.Print_Area" localSheetId="22">'12'!$A$1:$Q$131</definedName>
    <definedName name="_xlnm.Print_Area" localSheetId="23">'13'!$A$1:$T$131</definedName>
    <definedName name="_xlnm.Print_Area" localSheetId="18">'5'!$A$1:$Q$120</definedName>
    <definedName name="_xlnm.Print_Area" localSheetId="19">'6'!$A$1:$BO$126</definedName>
    <definedName name="_xlnm.Print_Area" localSheetId="20">'9'!$A$1:$U$131</definedName>
    <definedName name="_xlnm.Print_Area" localSheetId="8">'Прил.10 прочие'!$A$1:$BB$50</definedName>
    <definedName name="_xlnm.Print_Area" localSheetId="1">'Прил.2 мяг.инв.'!$A$1:$W$160</definedName>
    <definedName name="_xlnm.Print_Area" localSheetId="2">'Прил.3 продукты'!$A$1:$V$68</definedName>
    <definedName name="_xlnm.Print_Area" localSheetId="3">'Прил.4 площади'!$A$1:$S$142</definedName>
    <definedName name="_xlnm.Print_Area" localSheetId="4">'Прил.5 медикаменты'!$A$1:$G$123</definedName>
    <definedName name="_xlnm.Print_Area" localSheetId="5">'Прил.6 налоги'!$A$1:$H$19</definedName>
    <definedName name="_xlnm.Print_Area" localSheetId="6">'Прил.7 лимиты'!$B$1:$Q$16</definedName>
    <definedName name="_xlnm.Print_Area" localSheetId="7">'Прил.8 ст.211'!$A$1:$AV$118</definedName>
    <definedName name="_xlnm.Print_Area" localSheetId="0">'Прил.9 услуги'!$A$1:$D$49</definedName>
    <definedName name="_xlnm.Print_Area" localSheetId="17">'СВОД  (2)'!$A$1:$Q$116</definedName>
    <definedName name="_xlnm.Print_Area" localSheetId="9">'услуга 1'!$A$1:$Q$131</definedName>
    <definedName name="_xlnm.Print_Area" localSheetId="10">'услуга 2'!$A$1:$Y$126</definedName>
    <definedName name="_xlnm.Print_Area" localSheetId="12">'услуга 3Б'!$A$1:$Y$125</definedName>
    <definedName name="_xlnm.Print_Area" localSheetId="13">'услуга 4'!$A$1:$Z$131</definedName>
    <definedName name="_xlnm.Print_Area" localSheetId="14">'услуга 7'!$A$1:$T$128</definedName>
    <definedName name="_xlnm.Print_Area" localSheetId="15">'услуга 8'!$A$1:$Q$131</definedName>
    <definedName name="_xlnm.Print_Area" localSheetId="16">'услуга 9'!$A$1:$Q$131</definedName>
    <definedName name="_xlnm.Print_Area" localSheetId="11">услуга3А!$A$1:$Z$125</definedName>
  </definedName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7" i="9" l="1"/>
  <c r="H48" i="9"/>
  <c r="N47" i="9"/>
  <c r="N48" i="9"/>
  <c r="H42" i="9"/>
  <c r="H43" i="9"/>
  <c r="H44" i="9" s="1"/>
  <c r="H41" i="9" s="1"/>
  <c r="J6" i="9"/>
  <c r="K6" i="9"/>
  <c r="L6" i="9" s="1"/>
  <c r="M6" i="9"/>
  <c r="O6" i="9"/>
  <c r="P6" i="9" s="1"/>
  <c r="T6" i="9"/>
  <c r="U6" i="9"/>
  <c r="V6" i="9"/>
  <c r="W6" i="9"/>
  <c r="X6" i="9"/>
  <c r="Y6" i="9"/>
  <c r="Z6" i="9"/>
  <c r="AA6" i="9"/>
  <c r="AB6" i="9"/>
  <c r="AC6" i="9"/>
  <c r="AD6" i="9"/>
  <c r="AE6" i="9"/>
  <c r="AF6" i="9"/>
  <c r="J7" i="9"/>
  <c r="K7" i="9"/>
  <c r="L7" i="9" s="1"/>
  <c r="M7" i="9"/>
  <c r="O7" i="9"/>
  <c r="P7" i="9" s="1"/>
  <c r="T7" i="9"/>
  <c r="T8" i="9" s="1"/>
  <c r="U7" i="9"/>
  <c r="V7" i="9"/>
  <c r="V8" i="9" s="1"/>
  <c r="W7" i="9"/>
  <c r="X7" i="9"/>
  <c r="Y7" i="9"/>
  <c r="Z7" i="9"/>
  <c r="Z8" i="9" s="1"/>
  <c r="AA7" i="9"/>
  <c r="AB7" i="9"/>
  <c r="AC7" i="9"/>
  <c r="AD7" i="9"/>
  <c r="AD8" i="9" s="1"/>
  <c r="AE7" i="9"/>
  <c r="AF7" i="9"/>
  <c r="N8" i="9"/>
  <c r="R8" i="9"/>
  <c r="X8" i="9"/>
  <c r="AB8" i="9"/>
  <c r="AF8" i="9"/>
  <c r="J10" i="9"/>
  <c r="K10" i="9"/>
  <c r="L10" i="9"/>
  <c r="M10" i="9"/>
  <c r="O10" i="9"/>
  <c r="P10" i="9"/>
  <c r="R10" i="9"/>
  <c r="T10" i="9"/>
  <c r="U10" i="9"/>
  <c r="V10" i="9"/>
  <c r="W10" i="9"/>
  <c r="X10" i="9"/>
  <c r="X12" i="9" s="1"/>
  <c r="Y10" i="9"/>
  <c r="Z10" i="9"/>
  <c r="AA10" i="9"/>
  <c r="AB10" i="9"/>
  <c r="AB12" i="9" s="1"/>
  <c r="AC10" i="9"/>
  <c r="AD10" i="9"/>
  <c r="AE10" i="9"/>
  <c r="AF10" i="9"/>
  <c r="AF12" i="9" s="1"/>
  <c r="J11" i="9"/>
  <c r="K11" i="9"/>
  <c r="L11" i="9"/>
  <c r="M11" i="9"/>
  <c r="O11" i="9"/>
  <c r="P11" i="9"/>
  <c r="R11" i="9"/>
  <c r="R12" i="9" s="1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L12" i="9"/>
  <c r="P12" i="9"/>
  <c r="V12" i="9"/>
  <c r="Z12" i="9"/>
  <c r="AD12" i="9"/>
  <c r="J14" i="9"/>
  <c r="K14" i="9"/>
  <c r="L14" i="9"/>
  <c r="M14" i="9"/>
  <c r="N14" i="9"/>
  <c r="O14" i="9"/>
  <c r="P14" i="9"/>
  <c r="R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J15" i="9"/>
  <c r="J16" i="9" s="1"/>
  <c r="K15" i="9"/>
  <c r="L15" i="9"/>
  <c r="M15" i="9"/>
  <c r="N15" i="9"/>
  <c r="O15" i="9"/>
  <c r="P15" i="9"/>
  <c r="R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L16" i="9"/>
  <c r="N16" i="9"/>
  <c r="P16" i="9"/>
  <c r="T16" i="9"/>
  <c r="V16" i="9"/>
  <c r="X16" i="9"/>
  <c r="Z16" i="9"/>
  <c r="AB16" i="9"/>
  <c r="AD16" i="9"/>
  <c r="AF16" i="9"/>
  <c r="J18" i="9"/>
  <c r="J20" i="9" s="1"/>
  <c r="K18" i="9"/>
  <c r="L18" i="9"/>
  <c r="M18" i="9"/>
  <c r="N18" i="9"/>
  <c r="O18" i="9"/>
  <c r="P18" i="9"/>
  <c r="R18" i="9"/>
  <c r="T18" i="9"/>
  <c r="U18" i="9"/>
  <c r="W18" i="9"/>
  <c r="Y18" i="9"/>
  <c r="Z18" i="9"/>
  <c r="AA18" i="9"/>
  <c r="AB18" i="9"/>
  <c r="AC18" i="9"/>
  <c r="AD18" i="9"/>
  <c r="AE18" i="9"/>
  <c r="AF18" i="9"/>
  <c r="J19" i="9"/>
  <c r="K19" i="9"/>
  <c r="L19" i="9"/>
  <c r="M19" i="9"/>
  <c r="N19" i="9"/>
  <c r="N20" i="9" s="1"/>
  <c r="O19" i="9"/>
  <c r="P19" i="9"/>
  <c r="R19" i="9"/>
  <c r="T19" i="9"/>
  <c r="U19" i="9"/>
  <c r="V19" i="9"/>
  <c r="W19" i="9"/>
  <c r="X19" i="9"/>
  <c r="Y19" i="9"/>
  <c r="Z19" i="9"/>
  <c r="Z20" i="9" s="1"/>
  <c r="AA19" i="9"/>
  <c r="AB19" i="9"/>
  <c r="AC19" i="9"/>
  <c r="AD19" i="9"/>
  <c r="AD20" i="9" s="1"/>
  <c r="AE19" i="9"/>
  <c r="AF19" i="9"/>
  <c r="L20" i="9"/>
  <c r="P20" i="9"/>
  <c r="T20" i="9"/>
  <c r="AB20" i="9"/>
  <c r="AF20" i="9"/>
  <c r="I22" i="9"/>
  <c r="J22" i="9" s="1"/>
  <c r="K22" i="9"/>
  <c r="L22" i="9" s="1"/>
  <c r="M22" i="9"/>
  <c r="N22" i="9" s="1"/>
  <c r="O22" i="9"/>
  <c r="P22" i="9" s="1"/>
  <c r="Q22" i="9"/>
  <c r="R22" i="9" s="1"/>
  <c r="S22" i="9"/>
  <c r="T22" i="9" s="1"/>
  <c r="U22" i="9"/>
  <c r="V22" i="9" s="1"/>
  <c r="W22" i="9"/>
  <c r="X22" i="9" s="1"/>
  <c r="Y22" i="9"/>
  <c r="Z22" i="9" s="1"/>
  <c r="AA22" i="9"/>
  <c r="AB22" i="9" s="1"/>
  <c r="AC22" i="9"/>
  <c r="AD22" i="9" s="1"/>
  <c r="AE22" i="9"/>
  <c r="AF22" i="9" s="1"/>
  <c r="I23" i="9"/>
  <c r="J23" i="9" s="1"/>
  <c r="K23" i="9"/>
  <c r="L23" i="9" s="1"/>
  <c r="M23" i="9"/>
  <c r="N23" i="9" s="1"/>
  <c r="O23" i="9"/>
  <c r="P23" i="9" s="1"/>
  <c r="Q23" i="9"/>
  <c r="R23" i="9" s="1"/>
  <c r="S23" i="9"/>
  <c r="T23" i="9" s="1"/>
  <c r="U23" i="9"/>
  <c r="V23" i="9" s="1"/>
  <c r="W23" i="9"/>
  <c r="X23" i="9" s="1"/>
  <c r="Y23" i="9"/>
  <c r="Z23" i="9" s="1"/>
  <c r="AA23" i="9"/>
  <c r="AB23" i="9" s="1"/>
  <c r="AC23" i="9"/>
  <c r="AD23" i="9" s="1"/>
  <c r="AE23" i="9"/>
  <c r="AF23" i="9" s="1"/>
  <c r="J26" i="9"/>
  <c r="K26" i="9"/>
  <c r="L26" i="9" s="1"/>
  <c r="M26" i="9"/>
  <c r="O26" i="9"/>
  <c r="P26" i="9" s="1"/>
  <c r="R26" i="9"/>
  <c r="T26" i="9"/>
  <c r="U26" i="9"/>
  <c r="V26" i="9" s="1"/>
  <c r="W26" i="9"/>
  <c r="X26" i="9" s="1"/>
  <c r="Y26" i="9"/>
  <c r="Z26" i="9" s="1"/>
  <c r="AA26" i="9"/>
  <c r="AB26" i="9" s="1"/>
  <c r="AC26" i="9"/>
  <c r="AD26" i="9" s="1"/>
  <c r="AE26" i="9"/>
  <c r="AF26" i="9" s="1"/>
  <c r="J27" i="9"/>
  <c r="K27" i="9"/>
  <c r="L27" i="9" s="1"/>
  <c r="M27" i="9"/>
  <c r="O27" i="9"/>
  <c r="P27" i="9" s="1"/>
  <c r="R27" i="9"/>
  <c r="T27" i="9"/>
  <c r="U27" i="9"/>
  <c r="V27" i="9" s="1"/>
  <c r="W27" i="9"/>
  <c r="X27" i="9" s="1"/>
  <c r="Y27" i="9"/>
  <c r="Z27" i="9" s="1"/>
  <c r="AA27" i="9"/>
  <c r="AB27" i="9" s="1"/>
  <c r="AC27" i="9"/>
  <c r="AD27" i="9" s="1"/>
  <c r="AE27" i="9"/>
  <c r="AF27" i="9" s="1"/>
  <c r="J30" i="9"/>
  <c r="K30" i="9"/>
  <c r="L30" i="9" s="1"/>
  <c r="M30" i="9"/>
  <c r="N30" i="9" s="1"/>
  <c r="O30" i="9"/>
  <c r="P30" i="9" s="1"/>
  <c r="R30" i="9"/>
  <c r="T30" i="9"/>
  <c r="U30" i="9"/>
  <c r="V30" i="9" s="1"/>
  <c r="W30" i="9"/>
  <c r="X30" i="9" s="1"/>
  <c r="Y30" i="9"/>
  <c r="Z30" i="9" s="1"/>
  <c r="AA30" i="9"/>
  <c r="AB30" i="9" s="1"/>
  <c r="AC30" i="9"/>
  <c r="AD30" i="9" s="1"/>
  <c r="AE30" i="9"/>
  <c r="AF30" i="9" s="1"/>
  <c r="J31" i="9"/>
  <c r="K31" i="9"/>
  <c r="L31" i="9" s="1"/>
  <c r="M31" i="9"/>
  <c r="N31" i="9" s="1"/>
  <c r="O31" i="9"/>
  <c r="P31" i="9" s="1"/>
  <c r="R31" i="9"/>
  <c r="R32" i="9" s="1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J32" i="9"/>
  <c r="L32" i="9"/>
  <c r="N32" i="9"/>
  <c r="P32" i="9"/>
  <c r="T32" i="9"/>
  <c r="V32" i="9"/>
  <c r="X32" i="9"/>
  <c r="Z32" i="9"/>
  <c r="AB32" i="9"/>
  <c r="AD32" i="9"/>
  <c r="AF32" i="9"/>
  <c r="J34" i="9"/>
  <c r="K34" i="9"/>
  <c r="L34" i="9" s="1"/>
  <c r="M34" i="9"/>
  <c r="N34" i="9" s="1"/>
  <c r="O34" i="9"/>
  <c r="P34" i="9" s="1"/>
  <c r="R34" i="9"/>
  <c r="S34" i="9"/>
  <c r="T34" i="9" s="1"/>
  <c r="U34" i="9"/>
  <c r="V34" i="9" s="1"/>
  <c r="W34" i="9"/>
  <c r="X34" i="9" s="1"/>
  <c r="Y34" i="9"/>
  <c r="Z34" i="9" s="1"/>
  <c r="AA34" i="9"/>
  <c r="AB34" i="9" s="1"/>
  <c r="AC34" i="9"/>
  <c r="AD34" i="9" s="1"/>
  <c r="AE34" i="9"/>
  <c r="AF34" i="9" s="1"/>
  <c r="I36" i="9"/>
  <c r="K36" i="9"/>
  <c r="M36" i="9"/>
  <c r="O36" i="9"/>
  <c r="Q36" i="9"/>
  <c r="S36" i="9"/>
  <c r="U36" i="9"/>
  <c r="W36" i="9"/>
  <c r="Y36" i="9"/>
  <c r="AA36" i="9"/>
  <c r="AC36" i="9"/>
  <c r="AE36" i="9"/>
  <c r="J39" i="9"/>
  <c r="K39" i="9"/>
  <c r="L39" i="9" s="1"/>
  <c r="M39" i="9"/>
  <c r="N39" i="9" s="1"/>
  <c r="O39" i="9"/>
  <c r="P39" i="9" s="1"/>
  <c r="R39" i="9"/>
  <c r="T39" i="9"/>
  <c r="U39" i="9"/>
  <c r="V39" i="9" s="1"/>
  <c r="W39" i="9"/>
  <c r="X39" i="9" s="1"/>
  <c r="Y39" i="9"/>
  <c r="AA39" i="9"/>
  <c r="AC39" i="9"/>
  <c r="AD39" i="9" s="1"/>
  <c r="AE39" i="9"/>
  <c r="AF39" i="9" s="1"/>
  <c r="J42" i="9"/>
  <c r="K42" i="9"/>
  <c r="L42" i="9" s="1"/>
  <c r="M42" i="9"/>
  <c r="O42" i="9"/>
  <c r="P42" i="9" s="1"/>
  <c r="R42" i="9"/>
  <c r="T42" i="9"/>
  <c r="U42" i="9"/>
  <c r="V42" i="9" s="1"/>
  <c r="W42" i="9"/>
  <c r="X42" i="9" s="1"/>
  <c r="Y42" i="9"/>
  <c r="Z42" i="9" s="1"/>
  <c r="AA42" i="9"/>
  <c r="AB42" i="9" s="1"/>
  <c r="AC42" i="9"/>
  <c r="AD42" i="9" s="1"/>
  <c r="AE42" i="9"/>
  <c r="AF42" i="9" s="1"/>
  <c r="J43" i="9"/>
  <c r="K43" i="9"/>
  <c r="L43" i="9" s="1"/>
  <c r="M43" i="9"/>
  <c r="O43" i="9"/>
  <c r="P43" i="9" s="1"/>
  <c r="R43" i="9"/>
  <c r="T43" i="9"/>
  <c r="U43" i="9"/>
  <c r="V43" i="9" s="1"/>
  <c r="W43" i="9"/>
  <c r="X43" i="9" s="1"/>
  <c r="Y43" i="9"/>
  <c r="Z43" i="9" s="1"/>
  <c r="AA43" i="9"/>
  <c r="AB43" i="9" s="1"/>
  <c r="AC43" i="9"/>
  <c r="AD43" i="9" s="1"/>
  <c r="AE43" i="9"/>
  <c r="AF43" i="9" s="1"/>
  <c r="J44" i="9"/>
  <c r="J41" i="9" s="1"/>
  <c r="L44" i="9"/>
  <c r="L41" i="9" s="1"/>
  <c r="P44" i="9"/>
  <c r="P41" i="9" s="1"/>
  <c r="R44" i="9"/>
  <c r="R41" i="9" s="1"/>
  <c r="T44" i="9"/>
  <c r="T41" i="9" s="1"/>
  <c r="V44" i="9"/>
  <c r="V41" i="9" s="1"/>
  <c r="X44" i="9"/>
  <c r="X41" i="9" s="1"/>
  <c r="Z44" i="9"/>
  <c r="Z41" i="9" s="1"/>
  <c r="AB44" i="9"/>
  <c r="AB41" i="9" s="1"/>
  <c r="AD44" i="9"/>
  <c r="AD41" i="9" s="1"/>
  <c r="AF44" i="9"/>
  <c r="AF41" i="9" s="1"/>
  <c r="J47" i="9"/>
  <c r="K47" i="9"/>
  <c r="L47" i="9" s="1"/>
  <c r="M47" i="9"/>
  <c r="O47" i="9"/>
  <c r="P47" i="9" s="1"/>
  <c r="R47" i="9"/>
  <c r="T47" i="9"/>
  <c r="U47" i="9"/>
  <c r="V47" i="9" s="1"/>
  <c r="W47" i="9"/>
  <c r="X47" i="9" s="1"/>
  <c r="Y47" i="9"/>
  <c r="Z47" i="9" s="1"/>
  <c r="AA47" i="9"/>
  <c r="AB47" i="9" s="1"/>
  <c r="AC47" i="9"/>
  <c r="AD47" i="9" s="1"/>
  <c r="AE47" i="9"/>
  <c r="AF47" i="9" s="1"/>
  <c r="J48" i="9"/>
  <c r="K48" i="9"/>
  <c r="L48" i="9" s="1"/>
  <c r="M48" i="9"/>
  <c r="O48" i="9"/>
  <c r="P48" i="9" s="1"/>
  <c r="R48" i="9"/>
  <c r="T48" i="9"/>
  <c r="U48" i="9"/>
  <c r="V48" i="9" s="1"/>
  <c r="W48" i="9"/>
  <c r="X48" i="9" s="1"/>
  <c r="Y48" i="9"/>
  <c r="Z48" i="9" s="1"/>
  <c r="AA48" i="9"/>
  <c r="AB48" i="9" s="1"/>
  <c r="AC48" i="9"/>
  <c r="AD48" i="9" s="1"/>
  <c r="AE48" i="9"/>
  <c r="AF48" i="9" s="1"/>
  <c r="N49" i="9" l="1"/>
  <c r="H49" i="9"/>
  <c r="T12" i="9"/>
  <c r="R20" i="9"/>
  <c r="R16" i="9"/>
  <c r="J12" i="9"/>
  <c r="AD49" i="9"/>
  <c r="Z49" i="9"/>
  <c r="V49" i="9"/>
  <c r="R49" i="9"/>
  <c r="J49" i="9"/>
  <c r="AF49" i="9"/>
  <c r="AB49" i="9"/>
  <c r="X49" i="9"/>
  <c r="T49" i="9"/>
  <c r="P49" i="9"/>
  <c r="L49" i="9"/>
  <c r="AD28" i="9"/>
  <c r="Z28" i="9"/>
  <c r="V28" i="9"/>
  <c r="R28" i="9"/>
  <c r="N28" i="9"/>
  <c r="J28" i="9"/>
  <c r="AD24" i="9"/>
  <c r="Z24" i="9"/>
  <c r="V24" i="9"/>
  <c r="R24" i="9"/>
  <c r="N24" i="9"/>
  <c r="J24" i="9"/>
  <c r="P8" i="9"/>
  <c r="L8" i="9"/>
  <c r="AF28" i="9"/>
  <c r="AB28" i="9"/>
  <c r="X28" i="9"/>
  <c r="T28" i="9"/>
  <c r="P28" i="9"/>
  <c r="L28" i="9"/>
  <c r="AF24" i="9"/>
  <c r="AB24" i="9"/>
  <c r="X24" i="9"/>
  <c r="T24" i="9"/>
  <c r="P24" i="9"/>
  <c r="L24" i="9"/>
  <c r="J8" i="9"/>
  <c r="C62" i="8" l="1"/>
  <c r="Q110" i="24" l="1"/>
  <c r="A110" i="24"/>
  <c r="P102" i="24"/>
  <c r="O102" i="24"/>
  <c r="L102" i="24"/>
  <c r="J102" i="24"/>
  <c r="I102" i="24"/>
  <c r="H102" i="24"/>
  <c r="F102" i="24"/>
  <c r="E102" i="24"/>
  <c r="P101" i="24"/>
  <c r="O101" i="24"/>
  <c r="P100" i="24"/>
  <c r="P99" i="24"/>
  <c r="P98" i="24"/>
  <c r="P97" i="24"/>
  <c r="P96" i="24"/>
  <c r="P95" i="24"/>
  <c r="P94" i="24"/>
  <c r="P93" i="24"/>
  <c r="T92" i="24"/>
  <c r="S92" i="24"/>
  <c r="P92" i="24"/>
  <c r="O92" i="24"/>
  <c r="M92" i="24"/>
  <c r="P91" i="24"/>
  <c r="P90" i="24"/>
  <c r="O90" i="24"/>
  <c r="P89" i="24"/>
  <c r="P88" i="24"/>
  <c r="P87" i="24"/>
  <c r="P86" i="24"/>
  <c r="P85" i="24"/>
  <c r="P84" i="24"/>
  <c r="P83" i="24"/>
  <c r="P82" i="24"/>
  <c r="P80" i="24"/>
  <c r="N80" i="24"/>
  <c r="M80" i="24"/>
  <c r="P75" i="24"/>
  <c r="N74" i="24"/>
  <c r="M74" i="24"/>
  <c r="N73" i="24"/>
  <c r="N98" i="24" s="1"/>
  <c r="M73" i="24"/>
  <c r="M98" i="24" s="1"/>
  <c r="L70" i="24"/>
  <c r="N70" i="24" s="1"/>
  <c r="H70" i="24"/>
  <c r="M70" i="24" s="1"/>
  <c r="L69" i="24"/>
  <c r="N69" i="24" s="1"/>
  <c r="H69" i="24"/>
  <c r="M69" i="24" s="1"/>
  <c r="Q68" i="24"/>
  <c r="Q92" i="24" s="1"/>
  <c r="L68" i="24"/>
  <c r="N68" i="24" s="1"/>
  <c r="N92" i="24" s="1"/>
  <c r="L67" i="24"/>
  <c r="N67" i="24" s="1"/>
  <c r="H67" i="24"/>
  <c r="M67" i="24" s="1"/>
  <c r="Q66" i="24"/>
  <c r="Q90" i="24" s="1"/>
  <c r="N66" i="24"/>
  <c r="N90" i="24" s="1"/>
  <c r="M66" i="24"/>
  <c r="M90" i="24" s="1"/>
  <c r="N65" i="24"/>
  <c r="M65" i="24"/>
  <c r="N64" i="24"/>
  <c r="M64" i="24"/>
  <c r="N63" i="24"/>
  <c r="M63" i="24"/>
  <c r="P59" i="24"/>
  <c r="L55" i="24"/>
  <c r="N55" i="24" s="1"/>
  <c r="H55" i="24"/>
  <c r="M55" i="24" s="1"/>
  <c r="L52" i="24"/>
  <c r="N52" i="24" s="1"/>
  <c r="H52" i="24"/>
  <c r="P48" i="24"/>
  <c r="P49" i="24" s="1"/>
  <c r="N48" i="24"/>
  <c r="N49" i="24" s="1"/>
  <c r="M48" i="24"/>
  <c r="M49" i="24" s="1"/>
  <c r="P41" i="24"/>
  <c r="Q40" i="24"/>
  <c r="Q102" i="24" s="1"/>
  <c r="N40" i="24"/>
  <c r="N102" i="24" s="1"/>
  <c r="M40" i="24"/>
  <c r="M102" i="24" s="1"/>
  <c r="Q39" i="24"/>
  <c r="Q101" i="24" s="1"/>
  <c r="N39" i="24"/>
  <c r="N101" i="24" s="1"/>
  <c r="M39" i="24"/>
  <c r="M101" i="24" s="1"/>
  <c r="Q38" i="24"/>
  <c r="N38" i="24"/>
  <c r="M38" i="24"/>
  <c r="N37" i="24"/>
  <c r="N99" i="24" s="1"/>
  <c r="M37" i="24"/>
  <c r="M99" i="24" s="1"/>
  <c r="L36" i="24"/>
  <c r="N36" i="24" s="1"/>
  <c r="N93" i="24" s="1"/>
  <c r="H36" i="24"/>
  <c r="M36" i="24" s="1"/>
  <c r="M93" i="24" s="1"/>
  <c r="L35" i="24"/>
  <c r="N35" i="24" s="1"/>
  <c r="N91" i="24" s="1"/>
  <c r="H35" i="24"/>
  <c r="M35" i="24" s="1"/>
  <c r="M91" i="24" s="1"/>
  <c r="N34" i="24"/>
  <c r="N95" i="24" s="1"/>
  <c r="M34" i="24"/>
  <c r="M95" i="24" s="1"/>
  <c r="N33" i="24"/>
  <c r="M33" i="24"/>
  <c r="P29" i="24"/>
  <c r="L25" i="24"/>
  <c r="N25" i="24" s="1"/>
  <c r="N89" i="24" s="1"/>
  <c r="H25" i="24"/>
  <c r="M25" i="24" s="1"/>
  <c r="M89" i="24" s="1"/>
  <c r="L22" i="24"/>
  <c r="N22" i="24" s="1"/>
  <c r="N86" i="24" s="1"/>
  <c r="H22" i="24"/>
  <c r="N21" i="24"/>
  <c r="M21" i="24"/>
  <c r="N20" i="24"/>
  <c r="M20" i="24"/>
  <c r="P18" i="24"/>
  <c r="P42" i="24" s="1"/>
  <c r="N18" i="24"/>
  <c r="P17" i="24"/>
  <c r="P81" i="24" s="1"/>
  <c r="N17" i="24"/>
  <c r="N81" i="24" s="1"/>
  <c r="M17" i="24"/>
  <c r="M81" i="24" s="1"/>
  <c r="T13" i="24"/>
  <c r="T110" i="24" s="1"/>
  <c r="S13" i="24"/>
  <c r="S110" i="24" s="1"/>
  <c r="Q13" i="24"/>
  <c r="S14" i="24" s="1"/>
  <c r="P12" i="24"/>
  <c r="A6" i="24"/>
  <c r="Q110" i="23"/>
  <c r="A110" i="23"/>
  <c r="Q102" i="23"/>
  <c r="P102" i="23"/>
  <c r="O102" i="23"/>
  <c r="M102" i="23"/>
  <c r="L102" i="23"/>
  <c r="J102" i="23"/>
  <c r="I102" i="23"/>
  <c r="H102" i="23"/>
  <c r="F102" i="23"/>
  <c r="E102" i="23"/>
  <c r="P101" i="23"/>
  <c r="O101" i="23"/>
  <c r="N101" i="23"/>
  <c r="P100" i="23"/>
  <c r="P99" i="23"/>
  <c r="P98" i="23"/>
  <c r="P97" i="23"/>
  <c r="P96" i="23"/>
  <c r="P95" i="23"/>
  <c r="P94" i="23"/>
  <c r="P93" i="23"/>
  <c r="P92" i="23"/>
  <c r="O92" i="23"/>
  <c r="M92" i="23"/>
  <c r="P91" i="23"/>
  <c r="Q90" i="23"/>
  <c r="P90" i="23"/>
  <c r="O90" i="23"/>
  <c r="P89" i="23"/>
  <c r="P88" i="23"/>
  <c r="P87" i="23"/>
  <c r="P86" i="23"/>
  <c r="P85" i="23"/>
  <c r="P84" i="23"/>
  <c r="P83" i="23"/>
  <c r="P82" i="23"/>
  <c r="P80" i="23"/>
  <c r="N80" i="23"/>
  <c r="M80" i="23"/>
  <c r="P75" i="23"/>
  <c r="P78" i="23" s="1"/>
  <c r="N74" i="23"/>
  <c r="M74" i="23"/>
  <c r="N73" i="23"/>
  <c r="N98" i="23" s="1"/>
  <c r="M73" i="23"/>
  <c r="M98" i="23" s="1"/>
  <c r="L70" i="23"/>
  <c r="N70" i="23" s="1"/>
  <c r="H70" i="23"/>
  <c r="M70" i="23" s="1"/>
  <c r="L69" i="23"/>
  <c r="N69" i="23" s="1"/>
  <c r="H69" i="23"/>
  <c r="M69" i="23" s="1"/>
  <c r="Q68" i="23"/>
  <c r="L68" i="23"/>
  <c r="N68" i="23" s="1"/>
  <c r="N92" i="23" s="1"/>
  <c r="L67" i="23"/>
  <c r="N67" i="23" s="1"/>
  <c r="H67" i="23"/>
  <c r="M67" i="23" s="1"/>
  <c r="Q66" i="23"/>
  <c r="N66" i="23"/>
  <c r="N90" i="23" s="1"/>
  <c r="M66" i="23"/>
  <c r="M90" i="23" s="1"/>
  <c r="N65" i="23"/>
  <c r="N84" i="23" s="1"/>
  <c r="M65" i="23"/>
  <c r="N64" i="23"/>
  <c r="N83" i="23" s="1"/>
  <c r="M64" i="23"/>
  <c r="N63" i="23"/>
  <c r="M63" i="23"/>
  <c r="M82" i="23" s="1"/>
  <c r="P59" i="23"/>
  <c r="L55" i="23"/>
  <c r="N55" i="23" s="1"/>
  <c r="H55" i="23"/>
  <c r="M55" i="23" s="1"/>
  <c r="L52" i="23"/>
  <c r="N52" i="23" s="1"/>
  <c r="H52" i="23"/>
  <c r="P49" i="23"/>
  <c r="N49" i="23"/>
  <c r="P48" i="23"/>
  <c r="N48" i="23"/>
  <c r="M48" i="23"/>
  <c r="M49" i="23" s="1"/>
  <c r="P41" i="23"/>
  <c r="Q40" i="23"/>
  <c r="N40" i="23"/>
  <c r="N102" i="23" s="1"/>
  <c r="M40" i="23"/>
  <c r="Q39" i="23"/>
  <c r="Q101" i="23" s="1"/>
  <c r="N39" i="23"/>
  <c r="M39" i="23"/>
  <c r="M101" i="23" s="1"/>
  <c r="Q38" i="23"/>
  <c r="N38" i="23"/>
  <c r="M38" i="23"/>
  <c r="N37" i="23"/>
  <c r="N99" i="23" s="1"/>
  <c r="M37" i="23"/>
  <c r="M99" i="23" s="1"/>
  <c r="N36" i="23"/>
  <c r="N93" i="23" s="1"/>
  <c r="L36" i="23"/>
  <c r="H36" i="23"/>
  <c r="M36" i="23" s="1"/>
  <c r="M93" i="23" s="1"/>
  <c r="N35" i="23"/>
  <c r="N91" i="23" s="1"/>
  <c r="L35" i="23"/>
  <c r="H35" i="23"/>
  <c r="M35" i="23" s="1"/>
  <c r="N34" i="23"/>
  <c r="N95" i="23" s="1"/>
  <c r="M34" i="23"/>
  <c r="M95" i="23" s="1"/>
  <c r="N33" i="23"/>
  <c r="M33" i="23"/>
  <c r="P29" i="23"/>
  <c r="L25" i="23"/>
  <c r="N25" i="23" s="1"/>
  <c r="N89" i="23" s="1"/>
  <c r="H25" i="23"/>
  <c r="M25" i="23" s="1"/>
  <c r="M89" i="23" s="1"/>
  <c r="L22" i="23"/>
  <c r="N22" i="23" s="1"/>
  <c r="N86" i="23" s="1"/>
  <c r="H22" i="23"/>
  <c r="M22" i="23" s="1"/>
  <c r="N21" i="23"/>
  <c r="M21" i="23"/>
  <c r="M84" i="23" s="1"/>
  <c r="N20" i="23"/>
  <c r="M20" i="23"/>
  <c r="M18" i="23"/>
  <c r="P17" i="23"/>
  <c r="P18" i="23" s="1"/>
  <c r="P42" i="23" s="1"/>
  <c r="N17" i="23"/>
  <c r="N81" i="23" s="1"/>
  <c r="M17" i="23"/>
  <c r="M81" i="23" s="1"/>
  <c r="P12" i="23"/>
  <c r="A6" i="23"/>
  <c r="Q110" i="22"/>
  <c r="A110" i="22"/>
  <c r="P102" i="22"/>
  <c r="O102" i="22"/>
  <c r="L102" i="22"/>
  <c r="J102" i="22"/>
  <c r="I102" i="22"/>
  <c r="H102" i="22"/>
  <c r="F102" i="22"/>
  <c r="E102" i="22"/>
  <c r="P101" i="22"/>
  <c r="O101" i="22"/>
  <c r="P100" i="22"/>
  <c r="P99" i="22"/>
  <c r="P98" i="22"/>
  <c r="P97" i="22"/>
  <c r="P96" i="22"/>
  <c r="P95" i="22"/>
  <c r="P94" i="22"/>
  <c r="P93" i="22"/>
  <c r="P92" i="22"/>
  <c r="O92" i="22"/>
  <c r="M92" i="22"/>
  <c r="P91" i="22"/>
  <c r="P90" i="22"/>
  <c r="O90" i="22"/>
  <c r="P89" i="22"/>
  <c r="P88" i="22"/>
  <c r="P87" i="22"/>
  <c r="P86" i="22"/>
  <c r="P85" i="22"/>
  <c r="P84" i="22"/>
  <c r="P83" i="22"/>
  <c r="P82" i="22"/>
  <c r="P80" i="22"/>
  <c r="N80" i="22"/>
  <c r="M80" i="22"/>
  <c r="P75" i="22"/>
  <c r="P78" i="22" s="1"/>
  <c r="N74" i="22"/>
  <c r="M74" i="22"/>
  <c r="N73" i="22"/>
  <c r="N98" i="22" s="1"/>
  <c r="M73" i="22"/>
  <c r="M98" i="22" s="1"/>
  <c r="L70" i="22"/>
  <c r="N70" i="22" s="1"/>
  <c r="H70" i="22"/>
  <c r="M70" i="22" s="1"/>
  <c r="L69" i="22"/>
  <c r="N69" i="22" s="1"/>
  <c r="H69" i="22"/>
  <c r="M69" i="22" s="1"/>
  <c r="Q68" i="22"/>
  <c r="Q92" i="22" s="1"/>
  <c r="N68" i="22"/>
  <c r="N92" i="22" s="1"/>
  <c r="L68" i="22"/>
  <c r="L67" i="22"/>
  <c r="N67" i="22" s="1"/>
  <c r="H67" i="22"/>
  <c r="M67" i="22" s="1"/>
  <c r="Q66" i="22"/>
  <c r="Q90" i="22" s="1"/>
  <c r="N66" i="22"/>
  <c r="N90" i="22" s="1"/>
  <c r="M66" i="22"/>
  <c r="M90" i="22" s="1"/>
  <c r="N65" i="22"/>
  <c r="M65" i="22"/>
  <c r="N64" i="22"/>
  <c r="M64" i="22"/>
  <c r="N63" i="22"/>
  <c r="M63" i="22"/>
  <c r="P59" i="22"/>
  <c r="L55" i="22"/>
  <c r="N55" i="22" s="1"/>
  <c r="H55" i="22"/>
  <c r="M55" i="22" s="1"/>
  <c r="L52" i="22"/>
  <c r="N52" i="22" s="1"/>
  <c r="H52" i="22"/>
  <c r="M49" i="22"/>
  <c r="P48" i="22"/>
  <c r="P49" i="22" s="1"/>
  <c r="N48" i="22"/>
  <c r="N49" i="22" s="1"/>
  <c r="M48" i="22"/>
  <c r="P41" i="22"/>
  <c r="Q40" i="22"/>
  <c r="Q102" i="22" s="1"/>
  <c r="N40" i="22"/>
  <c r="N102" i="22" s="1"/>
  <c r="M40" i="22"/>
  <c r="M102" i="22" s="1"/>
  <c r="Q39" i="22"/>
  <c r="Q101" i="22" s="1"/>
  <c r="N39" i="22"/>
  <c r="N101" i="22" s="1"/>
  <c r="M39" i="22"/>
  <c r="M101" i="22" s="1"/>
  <c r="Q38" i="22"/>
  <c r="N38" i="22"/>
  <c r="M38" i="22"/>
  <c r="N37" i="22"/>
  <c r="N99" i="22" s="1"/>
  <c r="M37" i="22"/>
  <c r="M99" i="22" s="1"/>
  <c r="L36" i="22"/>
  <c r="N36" i="22" s="1"/>
  <c r="N93" i="22" s="1"/>
  <c r="H36" i="22"/>
  <c r="M36" i="22" s="1"/>
  <c r="L35" i="22"/>
  <c r="N35" i="22" s="1"/>
  <c r="H35" i="22"/>
  <c r="M35" i="22" s="1"/>
  <c r="M91" i="22" s="1"/>
  <c r="N34" i="22"/>
  <c r="N95" i="22" s="1"/>
  <c r="M34" i="22"/>
  <c r="M95" i="22" s="1"/>
  <c r="N33" i="22"/>
  <c r="M33" i="22"/>
  <c r="P29" i="22"/>
  <c r="L25" i="22"/>
  <c r="N25" i="22" s="1"/>
  <c r="N89" i="22" s="1"/>
  <c r="H25" i="22"/>
  <c r="M25" i="22" s="1"/>
  <c r="M89" i="22" s="1"/>
  <c r="L22" i="22"/>
  <c r="N22" i="22" s="1"/>
  <c r="N86" i="22" s="1"/>
  <c r="H22" i="22"/>
  <c r="N21" i="22"/>
  <c r="M21" i="22"/>
  <c r="N20" i="22"/>
  <c r="M20" i="22"/>
  <c r="P18" i="22"/>
  <c r="P42" i="22" s="1"/>
  <c r="N18" i="22"/>
  <c r="P17" i="22"/>
  <c r="P81" i="22" s="1"/>
  <c r="N17" i="22"/>
  <c r="N81" i="22" s="1"/>
  <c r="M17" i="22"/>
  <c r="M81" i="22" s="1"/>
  <c r="P12" i="22"/>
  <c r="A6" i="22"/>
  <c r="Q110" i="21"/>
  <c r="A110" i="21"/>
  <c r="P102" i="21"/>
  <c r="O102" i="21"/>
  <c r="L102" i="21"/>
  <c r="J102" i="21"/>
  <c r="I102" i="21"/>
  <c r="H102" i="21"/>
  <c r="F102" i="21"/>
  <c r="E102" i="21"/>
  <c r="P101" i="21"/>
  <c r="O101" i="21"/>
  <c r="P100" i="21"/>
  <c r="P99" i="21"/>
  <c r="P98" i="21"/>
  <c r="P97" i="21"/>
  <c r="P96" i="21"/>
  <c r="P95" i="21"/>
  <c r="P94" i="21"/>
  <c r="P93" i="21"/>
  <c r="U92" i="21"/>
  <c r="T92" i="21"/>
  <c r="S92" i="21"/>
  <c r="P92" i="21"/>
  <c r="O92" i="21"/>
  <c r="M92" i="21"/>
  <c r="P91" i="21"/>
  <c r="P90" i="21"/>
  <c r="O90" i="21"/>
  <c r="P89" i="21"/>
  <c r="P88" i="21"/>
  <c r="P87" i="21"/>
  <c r="P86" i="21"/>
  <c r="P85" i="21"/>
  <c r="P84" i="21"/>
  <c r="P83" i="21"/>
  <c r="P82" i="21"/>
  <c r="P80" i="21"/>
  <c r="N80" i="21"/>
  <c r="M80" i="21"/>
  <c r="P75" i="21"/>
  <c r="N74" i="21"/>
  <c r="M74" i="21"/>
  <c r="N73" i="21"/>
  <c r="N98" i="21" s="1"/>
  <c r="M73" i="21"/>
  <c r="M98" i="21" s="1"/>
  <c r="L70" i="21"/>
  <c r="N70" i="21" s="1"/>
  <c r="H70" i="21"/>
  <c r="M70" i="21" s="1"/>
  <c r="L69" i="21"/>
  <c r="N69" i="21" s="1"/>
  <c r="H69" i="21"/>
  <c r="M69" i="21" s="1"/>
  <c r="Q68" i="21"/>
  <c r="Q92" i="21" s="1"/>
  <c r="N68" i="21"/>
  <c r="N92" i="21" s="1"/>
  <c r="L68" i="21"/>
  <c r="L67" i="21"/>
  <c r="N67" i="21" s="1"/>
  <c r="H67" i="21"/>
  <c r="M67" i="21" s="1"/>
  <c r="Q66" i="21"/>
  <c r="Q90" i="21" s="1"/>
  <c r="N66" i="21"/>
  <c r="N90" i="21" s="1"/>
  <c r="M66" i="21"/>
  <c r="M90" i="21" s="1"/>
  <c r="N65" i="21"/>
  <c r="N84" i="21" s="1"/>
  <c r="M65" i="21"/>
  <c r="M84" i="21" s="1"/>
  <c r="N64" i="21"/>
  <c r="N83" i="21" s="1"/>
  <c r="M64" i="21"/>
  <c r="M83" i="21" s="1"/>
  <c r="N63" i="21"/>
  <c r="M63" i="21"/>
  <c r="P59" i="21"/>
  <c r="L55" i="21"/>
  <c r="N55" i="21" s="1"/>
  <c r="H55" i="21"/>
  <c r="M55" i="21" s="1"/>
  <c r="L52" i="21"/>
  <c r="N52" i="21" s="1"/>
  <c r="H52" i="21"/>
  <c r="P48" i="21"/>
  <c r="P49" i="21" s="1"/>
  <c r="N48" i="21"/>
  <c r="N49" i="21" s="1"/>
  <c r="M48" i="21"/>
  <c r="M49" i="21" s="1"/>
  <c r="P41" i="21"/>
  <c r="Q40" i="21"/>
  <c r="Q102" i="21" s="1"/>
  <c r="N40" i="21"/>
  <c r="N102" i="21" s="1"/>
  <c r="M40" i="21"/>
  <c r="M102" i="21" s="1"/>
  <c r="Q39" i="21"/>
  <c r="Q101" i="21" s="1"/>
  <c r="N39" i="21"/>
  <c r="N101" i="21" s="1"/>
  <c r="M39" i="21"/>
  <c r="M101" i="21" s="1"/>
  <c r="Q38" i="21"/>
  <c r="N38" i="21"/>
  <c r="M38" i="21"/>
  <c r="N37" i="21"/>
  <c r="N99" i="21" s="1"/>
  <c r="M37" i="21"/>
  <c r="M99" i="21" s="1"/>
  <c r="L36" i="21"/>
  <c r="N36" i="21" s="1"/>
  <c r="N93" i="21" s="1"/>
  <c r="H36" i="21"/>
  <c r="M36" i="21" s="1"/>
  <c r="M93" i="21" s="1"/>
  <c r="L35" i="21"/>
  <c r="N35" i="21" s="1"/>
  <c r="N91" i="21" s="1"/>
  <c r="H35" i="21"/>
  <c r="M35" i="21" s="1"/>
  <c r="M91" i="21" s="1"/>
  <c r="N34" i="21"/>
  <c r="N95" i="21" s="1"/>
  <c r="M34" i="21"/>
  <c r="M95" i="21" s="1"/>
  <c r="N33" i="21"/>
  <c r="N82" i="21" s="1"/>
  <c r="M33" i="21"/>
  <c r="M82" i="21" s="1"/>
  <c r="P29" i="21"/>
  <c r="L25" i="21"/>
  <c r="N25" i="21" s="1"/>
  <c r="N89" i="21" s="1"/>
  <c r="H25" i="21"/>
  <c r="M25" i="21" s="1"/>
  <c r="M89" i="21" s="1"/>
  <c r="L22" i="21"/>
  <c r="N22" i="21" s="1"/>
  <c r="N86" i="21" s="1"/>
  <c r="H22" i="21"/>
  <c r="N21" i="21"/>
  <c r="M21" i="21"/>
  <c r="N20" i="21"/>
  <c r="M20" i="21"/>
  <c r="P17" i="21"/>
  <c r="P81" i="21" s="1"/>
  <c r="N17" i="21"/>
  <c r="N81" i="21" s="1"/>
  <c r="M17" i="21"/>
  <c r="M81" i="21" s="1"/>
  <c r="U13" i="21"/>
  <c r="U14" i="21" s="1"/>
  <c r="T13" i="21"/>
  <c r="T110" i="21" s="1"/>
  <c r="S13" i="21"/>
  <c r="S14" i="21" s="1"/>
  <c r="Q13" i="21"/>
  <c r="P12" i="21"/>
  <c r="A6" i="21"/>
  <c r="X136" i="20"/>
  <c r="W136" i="20"/>
  <c r="V136" i="20"/>
  <c r="U136" i="20"/>
  <c r="T136" i="20"/>
  <c r="S136" i="20"/>
  <c r="BO110" i="20"/>
  <c r="BN110" i="20"/>
  <c r="BM110" i="20"/>
  <c r="BL110" i="20"/>
  <c r="BJ110" i="20"/>
  <c r="BI110" i="20"/>
  <c r="BH110" i="20"/>
  <c r="BF110" i="20"/>
  <c r="BE110" i="20"/>
  <c r="BD110" i="20"/>
  <c r="BB110" i="20"/>
  <c r="BA110" i="20"/>
  <c r="AZ110" i="20"/>
  <c r="AY110" i="20"/>
  <c r="AX110" i="20"/>
  <c r="AV110" i="20"/>
  <c r="AU110" i="20"/>
  <c r="AT110" i="20"/>
  <c r="AS110" i="20"/>
  <c r="AQ110" i="20"/>
  <c r="AP110" i="20"/>
  <c r="AO110" i="20"/>
  <c r="AN110" i="20"/>
  <c r="AM110" i="20"/>
  <c r="AL110" i="20"/>
  <c r="AJ110" i="20"/>
  <c r="AI110" i="20"/>
  <c r="AH110" i="20"/>
  <c r="AG110" i="20"/>
  <c r="AF110" i="20"/>
  <c r="AE110" i="20"/>
  <c r="AD110" i="20"/>
  <c r="AC110" i="20"/>
  <c r="AB110" i="20"/>
  <c r="AA110" i="20"/>
  <c r="Z110" i="20"/>
  <c r="Y110" i="20"/>
  <c r="X110" i="20"/>
  <c r="W110" i="20"/>
  <c r="V110" i="20"/>
  <c r="U110" i="20"/>
  <c r="T110" i="20"/>
  <c r="S110" i="20"/>
  <c r="Q110" i="20"/>
  <c r="A110" i="20"/>
  <c r="P102" i="20"/>
  <c r="O102" i="20"/>
  <c r="L102" i="20"/>
  <c r="J102" i="20"/>
  <c r="I102" i="20"/>
  <c r="H102" i="20"/>
  <c r="F102" i="20"/>
  <c r="E102" i="20"/>
  <c r="P101" i="20"/>
  <c r="O101" i="20"/>
  <c r="P100" i="20"/>
  <c r="P99" i="20"/>
  <c r="P98" i="20"/>
  <c r="P97" i="20"/>
  <c r="P96" i="20"/>
  <c r="P95" i="20"/>
  <c r="P94" i="20"/>
  <c r="N94" i="20"/>
  <c r="P93" i="20"/>
  <c r="P92" i="20"/>
  <c r="O92" i="20"/>
  <c r="M92" i="20"/>
  <c r="P91" i="20"/>
  <c r="P90" i="20"/>
  <c r="O90" i="20"/>
  <c r="P89" i="20"/>
  <c r="P88" i="20"/>
  <c r="P87" i="20"/>
  <c r="P86" i="20"/>
  <c r="P85" i="20"/>
  <c r="N85" i="20"/>
  <c r="P84" i="20"/>
  <c r="P83" i="20"/>
  <c r="P82" i="20"/>
  <c r="P81" i="20"/>
  <c r="P80" i="20"/>
  <c r="P103" i="20" s="1"/>
  <c r="P75" i="20"/>
  <c r="N74" i="20"/>
  <c r="M74" i="20"/>
  <c r="N73" i="20"/>
  <c r="N98" i="20" s="1"/>
  <c r="M73" i="20"/>
  <c r="M98" i="20" s="1"/>
  <c r="L70" i="20"/>
  <c r="N70" i="20" s="1"/>
  <c r="H70" i="20"/>
  <c r="M70" i="20" s="1"/>
  <c r="L69" i="20"/>
  <c r="N69" i="20" s="1"/>
  <c r="H69" i="20"/>
  <c r="M69" i="20" s="1"/>
  <c r="Q68" i="20"/>
  <c r="L68" i="20"/>
  <c r="N68" i="20" s="1"/>
  <c r="N92" i="20" s="1"/>
  <c r="L67" i="20"/>
  <c r="N67" i="20" s="1"/>
  <c r="H67" i="20"/>
  <c r="M67" i="20" s="1"/>
  <c r="Q66" i="20"/>
  <c r="N66" i="20"/>
  <c r="N90" i="20" s="1"/>
  <c r="M66" i="20"/>
  <c r="M90" i="20" s="1"/>
  <c r="N65" i="20"/>
  <c r="M65" i="20"/>
  <c r="N64" i="20"/>
  <c r="M64" i="20"/>
  <c r="N63" i="20"/>
  <c r="M63" i="20"/>
  <c r="P59" i="20"/>
  <c r="L55" i="20"/>
  <c r="N55" i="20" s="1"/>
  <c r="H55" i="20"/>
  <c r="M55" i="20" s="1"/>
  <c r="L52" i="20"/>
  <c r="N52" i="20" s="1"/>
  <c r="H52" i="20"/>
  <c r="P49" i="20"/>
  <c r="N47" i="20"/>
  <c r="N80" i="20" s="1"/>
  <c r="P41" i="20"/>
  <c r="Q40" i="20"/>
  <c r="Q102" i="20" s="1"/>
  <c r="N40" i="20"/>
  <c r="N102" i="20" s="1"/>
  <c r="M40" i="20"/>
  <c r="M102" i="20" s="1"/>
  <c r="Q39" i="20"/>
  <c r="Q101" i="20" s="1"/>
  <c r="N39" i="20"/>
  <c r="N101" i="20" s="1"/>
  <c r="M39" i="20"/>
  <c r="M101" i="20" s="1"/>
  <c r="Q38" i="20"/>
  <c r="N38" i="20"/>
  <c r="M38" i="20"/>
  <c r="N37" i="20"/>
  <c r="N99" i="20" s="1"/>
  <c r="M37" i="20"/>
  <c r="M99" i="20" s="1"/>
  <c r="L36" i="20"/>
  <c r="N36" i="20" s="1"/>
  <c r="N93" i="20" s="1"/>
  <c r="H36" i="20"/>
  <c r="M36" i="20" s="1"/>
  <c r="M93" i="20" s="1"/>
  <c r="L35" i="20"/>
  <c r="N35" i="20" s="1"/>
  <c r="N91" i="20" s="1"/>
  <c r="H35" i="20"/>
  <c r="M35" i="20" s="1"/>
  <c r="M91" i="20" s="1"/>
  <c r="N34" i="20"/>
  <c r="N95" i="20" s="1"/>
  <c r="M34" i="20"/>
  <c r="M95" i="20" s="1"/>
  <c r="N33" i="20"/>
  <c r="N82" i="20" s="1"/>
  <c r="M33" i="20"/>
  <c r="M82" i="20" s="1"/>
  <c r="P29" i="20"/>
  <c r="L25" i="20"/>
  <c r="N25" i="20" s="1"/>
  <c r="N89" i="20" s="1"/>
  <c r="H25" i="20"/>
  <c r="M25" i="20" s="1"/>
  <c r="M89" i="20" s="1"/>
  <c r="L22" i="20"/>
  <c r="N22" i="20" s="1"/>
  <c r="N86" i="20" s="1"/>
  <c r="H22" i="20"/>
  <c r="N21" i="20"/>
  <c r="M21" i="20"/>
  <c r="N20" i="20"/>
  <c r="M20" i="20"/>
  <c r="P18" i="20"/>
  <c r="P42" i="20" s="1"/>
  <c r="N17" i="20"/>
  <c r="AQ13" i="20"/>
  <c r="AO13" i="20"/>
  <c r="P12" i="20"/>
  <c r="BO8" i="20"/>
  <c r="BO13" i="20" s="1"/>
  <c r="BM8" i="20"/>
  <c r="BM13" i="20" s="1"/>
  <c r="BL8" i="20"/>
  <c r="BL13" i="20" s="1"/>
  <c r="BH8" i="20"/>
  <c r="BH13" i="20" s="1"/>
  <c r="BE8" i="20"/>
  <c r="BE13" i="20" s="1"/>
  <c r="BB8" i="20"/>
  <c r="BB13" i="20" s="1"/>
  <c r="AZ8" i="20"/>
  <c r="AZ13" i="20" s="1"/>
  <c r="AX8" i="20"/>
  <c r="AX13" i="20" s="1"/>
  <c r="AV8" i="20"/>
  <c r="AV13" i="20" s="1"/>
  <c r="AU8" i="20"/>
  <c r="AU13" i="20" s="1"/>
  <c r="AT8" i="20"/>
  <c r="AT13" i="20" s="1"/>
  <c r="AS8" i="20"/>
  <c r="AS13" i="20" s="1"/>
  <c r="AQ8" i="20"/>
  <c r="AP8" i="20"/>
  <c r="AP13" i="20" s="1"/>
  <c r="AO8" i="20"/>
  <c r="AN8" i="20"/>
  <c r="AN13" i="20" s="1"/>
  <c r="AL8" i="20"/>
  <c r="AL13" i="20" s="1"/>
  <c r="AG8" i="20"/>
  <c r="AG13" i="20" s="1"/>
  <c r="AF8" i="20"/>
  <c r="AF13" i="20" s="1"/>
  <c r="AE8" i="20"/>
  <c r="AE13" i="20" s="1"/>
  <c r="AD8" i="20"/>
  <c r="AD13" i="20" s="1"/>
  <c r="AC8" i="20"/>
  <c r="AC13" i="20" s="1"/>
  <c r="AB8" i="20"/>
  <c r="AB13" i="20" s="1"/>
  <c r="AA8" i="20"/>
  <c r="AA13" i="20" s="1"/>
  <c r="Z8" i="20"/>
  <c r="Z13" i="20" s="1"/>
  <c r="Y8" i="20"/>
  <c r="Y13" i="20" s="1"/>
  <c r="X8" i="20"/>
  <c r="X13" i="20" s="1"/>
  <c r="W8" i="20"/>
  <c r="W13" i="20" s="1"/>
  <c r="V8" i="20"/>
  <c r="V13" i="20" s="1"/>
  <c r="U8" i="20"/>
  <c r="U13" i="20" s="1"/>
  <c r="T8" i="20"/>
  <c r="T13" i="20" s="1"/>
  <c r="S8" i="20"/>
  <c r="BN7" i="20"/>
  <c r="BN8" i="20" s="1"/>
  <c r="BN13" i="20" s="1"/>
  <c r="BM7" i="20"/>
  <c r="BJ7" i="20"/>
  <c r="BJ8" i="20" s="1"/>
  <c r="BJ13" i="20" s="1"/>
  <c r="BI7" i="20"/>
  <c r="BI8" i="20" s="1"/>
  <c r="BI13" i="20" s="1"/>
  <c r="BF7" i="20"/>
  <c r="BF8" i="20" s="1"/>
  <c r="BF13" i="20" s="1"/>
  <c r="BE7" i="20"/>
  <c r="BD7" i="20"/>
  <c r="BD8" i="20" s="1"/>
  <c r="BD13" i="20" s="1"/>
  <c r="BB7" i="20"/>
  <c r="BA7" i="20"/>
  <c r="BA8" i="20" s="1"/>
  <c r="BA13" i="20" s="1"/>
  <c r="AZ7" i="20"/>
  <c r="AY7" i="20"/>
  <c r="AY8" i="20" s="1"/>
  <c r="AY13" i="20" s="1"/>
  <c r="AX7" i="20"/>
  <c r="AM7" i="20"/>
  <c r="AM8" i="20" s="1"/>
  <c r="AM13" i="20" s="1"/>
  <c r="AJ7" i="20"/>
  <c r="AJ8" i="20" s="1"/>
  <c r="AJ13" i="20" s="1"/>
  <c r="AI7" i="20"/>
  <c r="AI8" i="20" s="1"/>
  <c r="AI13" i="20" s="1"/>
  <c r="AH7" i="20"/>
  <c r="AH8" i="20" s="1"/>
  <c r="AH13" i="20" s="1"/>
  <c r="R7" i="20"/>
  <c r="A6" i="20"/>
  <c r="Q110" i="19"/>
  <c r="A110" i="19"/>
  <c r="P102" i="19"/>
  <c r="O102" i="19"/>
  <c r="Q102" i="19" s="1"/>
  <c r="L102" i="19"/>
  <c r="J102" i="19"/>
  <c r="I102" i="19"/>
  <c r="H102" i="19"/>
  <c r="F102" i="19"/>
  <c r="E102" i="19"/>
  <c r="P101" i="19"/>
  <c r="O101" i="19"/>
  <c r="Q101" i="19" s="1"/>
  <c r="P100" i="19"/>
  <c r="P99" i="19"/>
  <c r="P98" i="19"/>
  <c r="P97" i="19"/>
  <c r="N97" i="19"/>
  <c r="P96" i="19"/>
  <c r="P95" i="19"/>
  <c r="P94" i="19"/>
  <c r="N94" i="19"/>
  <c r="P93" i="19"/>
  <c r="P92" i="19"/>
  <c r="O92" i="19"/>
  <c r="Q92" i="19" s="1"/>
  <c r="M92" i="19"/>
  <c r="P91" i="19"/>
  <c r="P90" i="19"/>
  <c r="O90" i="19"/>
  <c r="Q90" i="19" s="1"/>
  <c r="P89" i="19"/>
  <c r="P88" i="19"/>
  <c r="P87" i="19"/>
  <c r="P86" i="19"/>
  <c r="P85" i="19"/>
  <c r="N85" i="19"/>
  <c r="P84" i="19"/>
  <c r="P83" i="19"/>
  <c r="P82" i="19"/>
  <c r="P81" i="19"/>
  <c r="P80" i="19"/>
  <c r="P103" i="19" s="1"/>
  <c r="S111" i="19" s="1"/>
  <c r="N80" i="19"/>
  <c r="P75" i="19"/>
  <c r="P78" i="19" s="1"/>
  <c r="N74" i="19"/>
  <c r="M74" i="19"/>
  <c r="N73" i="19"/>
  <c r="N98" i="19" s="1"/>
  <c r="M73" i="19"/>
  <c r="M98" i="19" s="1"/>
  <c r="L70" i="19"/>
  <c r="N70" i="19" s="1"/>
  <c r="N96" i="19" s="1"/>
  <c r="H70" i="19"/>
  <c r="M70" i="19" s="1"/>
  <c r="L69" i="19"/>
  <c r="N69" i="19" s="1"/>
  <c r="H69" i="19"/>
  <c r="M69" i="19" s="1"/>
  <c r="Q68" i="19"/>
  <c r="N68" i="19"/>
  <c r="N92" i="19" s="1"/>
  <c r="L68" i="19"/>
  <c r="L67" i="19"/>
  <c r="N67" i="19" s="1"/>
  <c r="H67" i="19"/>
  <c r="M67" i="19" s="1"/>
  <c r="Q66" i="19"/>
  <c r="N66" i="19"/>
  <c r="N90" i="19" s="1"/>
  <c r="M66" i="19"/>
  <c r="M90" i="19" s="1"/>
  <c r="N65" i="19"/>
  <c r="N84" i="19" s="1"/>
  <c r="M65" i="19"/>
  <c r="M84" i="19" s="1"/>
  <c r="N64" i="19"/>
  <c r="N83" i="19" s="1"/>
  <c r="M64" i="19"/>
  <c r="M83" i="19" s="1"/>
  <c r="N63" i="19"/>
  <c r="N75" i="19" s="1"/>
  <c r="M63" i="19"/>
  <c r="P59" i="19"/>
  <c r="L55" i="19"/>
  <c r="N55" i="19" s="1"/>
  <c r="H55" i="19"/>
  <c r="M55" i="19" s="1"/>
  <c r="L52" i="19"/>
  <c r="N52" i="19" s="1"/>
  <c r="H52" i="19"/>
  <c r="O52" i="19" s="1"/>
  <c r="P49" i="19"/>
  <c r="P41" i="19"/>
  <c r="P42" i="19" s="1"/>
  <c r="Q40" i="19"/>
  <c r="N40" i="19"/>
  <c r="N102" i="19" s="1"/>
  <c r="M40" i="19"/>
  <c r="M102" i="19" s="1"/>
  <c r="Q39" i="19"/>
  <c r="N39" i="19"/>
  <c r="N101" i="19" s="1"/>
  <c r="M39" i="19"/>
  <c r="M101" i="19" s="1"/>
  <c r="Q38" i="19"/>
  <c r="N38" i="19"/>
  <c r="M38" i="19"/>
  <c r="N37" i="19"/>
  <c r="N99" i="19" s="1"/>
  <c r="M37" i="19"/>
  <c r="M99" i="19" s="1"/>
  <c r="L36" i="19"/>
  <c r="N36" i="19" s="1"/>
  <c r="N93" i="19" s="1"/>
  <c r="H36" i="19"/>
  <c r="M36" i="19" s="1"/>
  <c r="M93" i="19" s="1"/>
  <c r="L35" i="19"/>
  <c r="N35" i="19" s="1"/>
  <c r="N91" i="19" s="1"/>
  <c r="H35" i="19"/>
  <c r="M35" i="19" s="1"/>
  <c r="M91" i="19" s="1"/>
  <c r="N34" i="19"/>
  <c r="N95" i="19" s="1"/>
  <c r="M34" i="19"/>
  <c r="M95" i="19" s="1"/>
  <c r="N33" i="19"/>
  <c r="N41" i="19" s="1"/>
  <c r="M33" i="19"/>
  <c r="M82" i="19" s="1"/>
  <c r="P29" i="19"/>
  <c r="L25" i="19"/>
  <c r="N25" i="19" s="1"/>
  <c r="N89" i="19" s="1"/>
  <c r="H25" i="19"/>
  <c r="M25" i="19" s="1"/>
  <c r="M89" i="19" s="1"/>
  <c r="L22" i="19"/>
  <c r="N22" i="19" s="1"/>
  <c r="N86" i="19" s="1"/>
  <c r="H22" i="19"/>
  <c r="N21" i="19"/>
  <c r="M21" i="19"/>
  <c r="N20" i="19"/>
  <c r="M20" i="19"/>
  <c r="P18" i="19"/>
  <c r="N17" i="19"/>
  <c r="N81" i="19" s="1"/>
  <c r="P12" i="19"/>
  <c r="A6" i="19"/>
  <c r="H102" i="18"/>
  <c r="F102" i="18"/>
  <c r="E102" i="18"/>
  <c r="K74" i="18"/>
  <c r="G74" i="18"/>
  <c r="K73" i="18"/>
  <c r="K70" i="18"/>
  <c r="J70" i="18"/>
  <c r="L70" i="18" s="1"/>
  <c r="I70" i="18"/>
  <c r="G70" i="18"/>
  <c r="F70" i="18"/>
  <c r="H70" i="18" s="1"/>
  <c r="E70" i="18"/>
  <c r="K69" i="18"/>
  <c r="J69" i="18"/>
  <c r="L69" i="18" s="1"/>
  <c r="I69" i="18"/>
  <c r="G69" i="18"/>
  <c r="F69" i="18"/>
  <c r="H69" i="18" s="1"/>
  <c r="E69" i="18"/>
  <c r="P68" i="18"/>
  <c r="O68" i="18"/>
  <c r="O92" i="18" s="1"/>
  <c r="M68" i="18"/>
  <c r="M92" i="18" s="1"/>
  <c r="K68" i="18"/>
  <c r="J68" i="18"/>
  <c r="L68" i="18" s="1"/>
  <c r="I68" i="18"/>
  <c r="K67" i="18"/>
  <c r="J67" i="18"/>
  <c r="L67" i="18" s="1"/>
  <c r="I67" i="18"/>
  <c r="G67" i="18"/>
  <c r="F67" i="18"/>
  <c r="H67" i="18" s="1"/>
  <c r="E67" i="18"/>
  <c r="P66" i="18"/>
  <c r="P90" i="18" s="1"/>
  <c r="O66" i="18"/>
  <c r="O90" i="18" s="1"/>
  <c r="K66" i="18"/>
  <c r="G66" i="18"/>
  <c r="K65" i="18"/>
  <c r="G65" i="18"/>
  <c r="K64" i="18"/>
  <c r="G64" i="18"/>
  <c r="K63" i="18"/>
  <c r="G63" i="18"/>
  <c r="K55" i="18"/>
  <c r="J55" i="18"/>
  <c r="I55" i="18"/>
  <c r="G55" i="18"/>
  <c r="F55" i="18"/>
  <c r="E55" i="18"/>
  <c r="K52" i="18"/>
  <c r="J52" i="18"/>
  <c r="I52" i="18"/>
  <c r="G52" i="18"/>
  <c r="F52" i="18"/>
  <c r="E52" i="18"/>
  <c r="P47" i="18"/>
  <c r="N47" i="18"/>
  <c r="K40" i="18"/>
  <c r="G40" i="18"/>
  <c r="P39" i="18"/>
  <c r="P101" i="18" s="1"/>
  <c r="O39" i="18"/>
  <c r="O101" i="18" s="1"/>
  <c r="K39" i="18"/>
  <c r="G39" i="18"/>
  <c r="K38" i="18"/>
  <c r="G38" i="18"/>
  <c r="K37" i="18"/>
  <c r="G37" i="18"/>
  <c r="K36" i="18"/>
  <c r="J36" i="18"/>
  <c r="L36" i="18" s="1"/>
  <c r="I36" i="18"/>
  <c r="G36" i="18"/>
  <c r="F36" i="18"/>
  <c r="H36" i="18" s="1"/>
  <c r="E36" i="18"/>
  <c r="K35" i="18"/>
  <c r="J35" i="18"/>
  <c r="L35" i="18" s="1"/>
  <c r="I35" i="18"/>
  <c r="G35" i="18"/>
  <c r="F35" i="18"/>
  <c r="H35" i="18" s="1"/>
  <c r="E35" i="18"/>
  <c r="K34" i="18"/>
  <c r="G34" i="18"/>
  <c r="K33" i="18"/>
  <c r="G33" i="18"/>
  <c r="K25" i="18"/>
  <c r="J25" i="18"/>
  <c r="L25" i="18" s="1"/>
  <c r="I25" i="18"/>
  <c r="G25" i="18"/>
  <c r="F25" i="18"/>
  <c r="H25" i="18" s="1"/>
  <c r="E25" i="18"/>
  <c r="K22" i="18"/>
  <c r="J22" i="18"/>
  <c r="L22" i="18" s="1"/>
  <c r="I22" i="18"/>
  <c r="G22" i="18"/>
  <c r="F22" i="18"/>
  <c r="H22" i="18" s="1"/>
  <c r="E22" i="18"/>
  <c r="K21" i="18"/>
  <c r="G21" i="18"/>
  <c r="K20" i="18"/>
  <c r="G20" i="18"/>
  <c r="P16" i="18"/>
  <c r="P80" i="18" s="1"/>
  <c r="N16" i="18"/>
  <c r="N80" i="18" s="1"/>
  <c r="P12" i="18"/>
  <c r="Q110" i="17"/>
  <c r="A110" i="17"/>
  <c r="P102" i="17"/>
  <c r="O102" i="17"/>
  <c r="L102" i="17"/>
  <c r="J102" i="17"/>
  <c r="I102" i="17"/>
  <c r="H102" i="17"/>
  <c r="F102" i="17"/>
  <c r="E102" i="17"/>
  <c r="P101" i="17"/>
  <c r="O101" i="17"/>
  <c r="P100" i="17"/>
  <c r="P99" i="17"/>
  <c r="P98" i="17"/>
  <c r="P97" i="17"/>
  <c r="P96" i="17"/>
  <c r="P95" i="17"/>
  <c r="P94" i="17"/>
  <c r="P93" i="17"/>
  <c r="P92" i="17"/>
  <c r="O92" i="17"/>
  <c r="M92" i="17"/>
  <c r="P91" i="17"/>
  <c r="P90" i="17"/>
  <c r="O90" i="17"/>
  <c r="P89" i="17"/>
  <c r="P88" i="17"/>
  <c r="P87" i="17"/>
  <c r="P86" i="17"/>
  <c r="P85" i="17"/>
  <c r="P84" i="17"/>
  <c r="P83" i="17"/>
  <c r="P82" i="17"/>
  <c r="P80" i="17"/>
  <c r="N80" i="17"/>
  <c r="M80" i="17"/>
  <c r="P75" i="17"/>
  <c r="N74" i="17"/>
  <c r="M74" i="17"/>
  <c r="N73" i="17"/>
  <c r="N98" i="17" s="1"/>
  <c r="M73" i="17"/>
  <c r="M98" i="17" s="1"/>
  <c r="L70" i="17"/>
  <c r="N70" i="17" s="1"/>
  <c r="H70" i="17"/>
  <c r="M70" i="17" s="1"/>
  <c r="L69" i="17"/>
  <c r="N69" i="17" s="1"/>
  <c r="H69" i="17"/>
  <c r="M69" i="17" s="1"/>
  <c r="Q68" i="17"/>
  <c r="L68" i="17"/>
  <c r="N68" i="17" s="1"/>
  <c r="N92" i="17" s="1"/>
  <c r="L67" i="17"/>
  <c r="N67" i="17" s="1"/>
  <c r="H67" i="17"/>
  <c r="M67" i="17" s="1"/>
  <c r="Q66" i="17"/>
  <c r="Q90" i="17" s="1"/>
  <c r="N66" i="17"/>
  <c r="N90" i="17" s="1"/>
  <c r="M66" i="17"/>
  <c r="M90" i="17" s="1"/>
  <c r="N65" i="17"/>
  <c r="N84" i="17" s="1"/>
  <c r="M65" i="17"/>
  <c r="M84" i="17" s="1"/>
  <c r="N64" i="17"/>
  <c r="N83" i="17" s="1"/>
  <c r="M64" i="17"/>
  <c r="M83" i="17" s="1"/>
  <c r="N63" i="17"/>
  <c r="M63" i="17"/>
  <c r="P59" i="17"/>
  <c r="L55" i="17"/>
  <c r="N55" i="17" s="1"/>
  <c r="H55" i="17"/>
  <c r="M55" i="17" s="1"/>
  <c r="L52" i="17"/>
  <c r="N52" i="17" s="1"/>
  <c r="H52" i="17"/>
  <c r="P48" i="17"/>
  <c r="P49" i="17" s="1"/>
  <c r="N48" i="17"/>
  <c r="N49" i="17" s="1"/>
  <c r="M48" i="17"/>
  <c r="M49" i="17" s="1"/>
  <c r="P41" i="17"/>
  <c r="Q40" i="17"/>
  <c r="Q102" i="17" s="1"/>
  <c r="N40" i="17"/>
  <c r="N102" i="17" s="1"/>
  <c r="M40" i="17"/>
  <c r="M102" i="17" s="1"/>
  <c r="Q39" i="17"/>
  <c r="Q101" i="17" s="1"/>
  <c r="N39" i="17"/>
  <c r="N101" i="17" s="1"/>
  <c r="M39" i="17"/>
  <c r="M101" i="17" s="1"/>
  <c r="Q38" i="17"/>
  <c r="N38" i="17"/>
  <c r="M38" i="17"/>
  <c r="N37" i="17"/>
  <c r="N99" i="17" s="1"/>
  <c r="M37" i="17"/>
  <c r="M99" i="17" s="1"/>
  <c r="L36" i="17"/>
  <c r="N36" i="17" s="1"/>
  <c r="H36" i="17"/>
  <c r="M36" i="17" s="1"/>
  <c r="M93" i="17" s="1"/>
  <c r="L35" i="17"/>
  <c r="N35" i="17" s="1"/>
  <c r="H35" i="17"/>
  <c r="M35" i="17" s="1"/>
  <c r="M91" i="17" s="1"/>
  <c r="N34" i="17"/>
  <c r="N95" i="17" s="1"/>
  <c r="M34" i="17"/>
  <c r="M95" i="17" s="1"/>
  <c r="N33" i="17"/>
  <c r="N82" i="17" s="1"/>
  <c r="M33" i="17"/>
  <c r="M82" i="17" s="1"/>
  <c r="P29" i="17"/>
  <c r="L25" i="17"/>
  <c r="N25" i="17" s="1"/>
  <c r="N89" i="17" s="1"/>
  <c r="H25" i="17"/>
  <c r="M25" i="17" s="1"/>
  <c r="M89" i="17" s="1"/>
  <c r="L22" i="17"/>
  <c r="N22" i="17" s="1"/>
  <c r="N86" i="17" s="1"/>
  <c r="H22" i="17"/>
  <c r="N21" i="17"/>
  <c r="M21" i="17"/>
  <c r="N20" i="17"/>
  <c r="M20" i="17"/>
  <c r="P18" i="17"/>
  <c r="P42" i="17" s="1"/>
  <c r="N18" i="17"/>
  <c r="P17" i="17"/>
  <c r="P81" i="17" s="1"/>
  <c r="N17" i="17"/>
  <c r="N81" i="17" s="1"/>
  <c r="M17" i="17"/>
  <c r="M81" i="17" s="1"/>
  <c r="P12" i="17"/>
  <c r="A6" i="17"/>
  <c r="Q110" i="16"/>
  <c r="A110" i="16"/>
  <c r="P102" i="16"/>
  <c r="O102" i="16"/>
  <c r="L102" i="16"/>
  <c r="J102" i="16"/>
  <c r="I102" i="16"/>
  <c r="H102" i="16"/>
  <c r="F102" i="16"/>
  <c r="E102" i="16"/>
  <c r="P101" i="16"/>
  <c r="O101" i="16"/>
  <c r="P100" i="16"/>
  <c r="P99" i="16"/>
  <c r="P98" i="16"/>
  <c r="P97" i="16"/>
  <c r="P96" i="16"/>
  <c r="P95" i="16"/>
  <c r="P94" i="16"/>
  <c r="P93" i="16"/>
  <c r="P92" i="16"/>
  <c r="O92" i="16"/>
  <c r="M92" i="16"/>
  <c r="P91" i="16"/>
  <c r="P90" i="16"/>
  <c r="O90" i="16"/>
  <c r="P89" i="16"/>
  <c r="P88" i="16"/>
  <c r="P87" i="16"/>
  <c r="P86" i="16"/>
  <c r="P85" i="16"/>
  <c r="P84" i="16"/>
  <c r="P83" i="16"/>
  <c r="P82" i="16"/>
  <c r="P80" i="16"/>
  <c r="N80" i="16"/>
  <c r="M80" i="16"/>
  <c r="P75" i="16"/>
  <c r="N74" i="16"/>
  <c r="M74" i="16"/>
  <c r="N73" i="16"/>
  <c r="N98" i="16" s="1"/>
  <c r="M73" i="16"/>
  <c r="M98" i="16" s="1"/>
  <c r="L70" i="16"/>
  <c r="N70" i="16" s="1"/>
  <c r="H70" i="16"/>
  <c r="M70" i="16" s="1"/>
  <c r="L69" i="16"/>
  <c r="N69" i="16" s="1"/>
  <c r="H69" i="16"/>
  <c r="M69" i="16" s="1"/>
  <c r="Q68" i="16"/>
  <c r="Q92" i="16" s="1"/>
  <c r="L68" i="16"/>
  <c r="N68" i="16" s="1"/>
  <c r="N92" i="16" s="1"/>
  <c r="L67" i="16"/>
  <c r="N67" i="16" s="1"/>
  <c r="H67" i="16"/>
  <c r="M67" i="16" s="1"/>
  <c r="Q66" i="16"/>
  <c r="Q90" i="16" s="1"/>
  <c r="N66" i="16"/>
  <c r="N90" i="16" s="1"/>
  <c r="M66" i="16"/>
  <c r="M90" i="16" s="1"/>
  <c r="N65" i="16"/>
  <c r="N84" i="16" s="1"/>
  <c r="M65" i="16"/>
  <c r="M84" i="16" s="1"/>
  <c r="N64" i="16"/>
  <c r="N83" i="16" s="1"/>
  <c r="M64" i="16"/>
  <c r="M83" i="16" s="1"/>
  <c r="N63" i="16"/>
  <c r="M63" i="16"/>
  <c r="P59" i="16"/>
  <c r="N56" i="16"/>
  <c r="L55" i="16"/>
  <c r="H55" i="16"/>
  <c r="M55" i="16" s="1"/>
  <c r="L52" i="16"/>
  <c r="N52" i="16" s="1"/>
  <c r="H52" i="16"/>
  <c r="P48" i="16"/>
  <c r="P49" i="16" s="1"/>
  <c r="N48" i="16"/>
  <c r="N49" i="16" s="1"/>
  <c r="M48" i="16"/>
  <c r="M49" i="16" s="1"/>
  <c r="P41" i="16"/>
  <c r="Q40" i="16"/>
  <c r="Q102" i="16" s="1"/>
  <c r="N40" i="16"/>
  <c r="N102" i="16" s="1"/>
  <c r="M40" i="16"/>
  <c r="M102" i="16" s="1"/>
  <c r="Q39" i="16"/>
  <c r="Q101" i="16" s="1"/>
  <c r="N39" i="16"/>
  <c r="N101" i="16" s="1"/>
  <c r="M39" i="16"/>
  <c r="M101" i="16" s="1"/>
  <c r="Q38" i="16"/>
  <c r="N38" i="16"/>
  <c r="M38" i="16"/>
  <c r="N37" i="16"/>
  <c r="N99" i="16" s="1"/>
  <c r="M37" i="16"/>
  <c r="M99" i="16" s="1"/>
  <c r="L36" i="16"/>
  <c r="N36" i="16" s="1"/>
  <c r="N93" i="16" s="1"/>
  <c r="H36" i="16"/>
  <c r="M36" i="16" s="1"/>
  <c r="M93" i="16" s="1"/>
  <c r="L35" i="16"/>
  <c r="N35" i="16" s="1"/>
  <c r="N91" i="16" s="1"/>
  <c r="H35" i="16"/>
  <c r="M35" i="16" s="1"/>
  <c r="M91" i="16" s="1"/>
  <c r="N34" i="16"/>
  <c r="N95" i="16" s="1"/>
  <c r="M34" i="16"/>
  <c r="M95" i="16" s="1"/>
  <c r="N33" i="16"/>
  <c r="N82" i="16" s="1"/>
  <c r="M33" i="16"/>
  <c r="M82" i="16" s="1"/>
  <c r="P29" i="16"/>
  <c r="N28" i="16"/>
  <c r="N26" i="16"/>
  <c r="N85" i="16" s="1"/>
  <c r="L25" i="16"/>
  <c r="N25" i="16" s="1"/>
  <c r="H25" i="16"/>
  <c r="M25" i="16" s="1"/>
  <c r="M89" i="16" s="1"/>
  <c r="N22" i="16"/>
  <c r="N86" i="16" s="1"/>
  <c r="L22" i="16"/>
  <c r="H22" i="16"/>
  <c r="N21" i="16"/>
  <c r="M21" i="16"/>
  <c r="N20" i="16"/>
  <c r="M20" i="16"/>
  <c r="P17" i="16"/>
  <c r="P81" i="16" s="1"/>
  <c r="N17" i="16"/>
  <c r="N81" i="16" s="1"/>
  <c r="M17" i="16"/>
  <c r="M81" i="16" s="1"/>
  <c r="P12" i="16"/>
  <c r="A6" i="16"/>
  <c r="A110" i="15"/>
  <c r="P102" i="15"/>
  <c r="O102" i="15"/>
  <c r="L102" i="15"/>
  <c r="J102" i="15"/>
  <c r="I102" i="15"/>
  <c r="H102" i="15"/>
  <c r="F102" i="15"/>
  <c r="E102" i="15"/>
  <c r="P101" i="15"/>
  <c r="O101" i="15"/>
  <c r="P100" i="15"/>
  <c r="P99" i="15"/>
  <c r="P98" i="15"/>
  <c r="P97" i="15"/>
  <c r="P96" i="15"/>
  <c r="P95" i="15"/>
  <c r="P94" i="15"/>
  <c r="P93" i="15"/>
  <c r="P92" i="15"/>
  <c r="O92" i="15"/>
  <c r="N92" i="15"/>
  <c r="M92" i="15"/>
  <c r="P91" i="15"/>
  <c r="P90" i="15"/>
  <c r="O90" i="15"/>
  <c r="P89" i="15"/>
  <c r="P88" i="15"/>
  <c r="P87" i="15"/>
  <c r="P86" i="15"/>
  <c r="P85" i="15"/>
  <c r="P84" i="15"/>
  <c r="P83" i="15"/>
  <c r="P82" i="15"/>
  <c r="P80" i="15"/>
  <c r="N80" i="15"/>
  <c r="M80" i="15"/>
  <c r="P75" i="15"/>
  <c r="N74" i="15"/>
  <c r="M74" i="15"/>
  <c r="N73" i="15"/>
  <c r="N98" i="15" s="1"/>
  <c r="M73" i="15"/>
  <c r="M98" i="15" s="1"/>
  <c r="L70" i="15"/>
  <c r="N70" i="15" s="1"/>
  <c r="H70" i="15"/>
  <c r="M70" i="15" s="1"/>
  <c r="L69" i="15"/>
  <c r="N69" i="15" s="1"/>
  <c r="H69" i="15"/>
  <c r="M69" i="15" s="1"/>
  <c r="Q68" i="15"/>
  <c r="Q92" i="15" s="1"/>
  <c r="L68" i="15"/>
  <c r="L67" i="15"/>
  <c r="N67" i="15" s="1"/>
  <c r="H67" i="15"/>
  <c r="M67" i="15" s="1"/>
  <c r="Q66" i="15"/>
  <c r="Q90" i="15" s="1"/>
  <c r="N66" i="15"/>
  <c r="N90" i="15" s="1"/>
  <c r="M66" i="15"/>
  <c r="M90" i="15" s="1"/>
  <c r="N65" i="15"/>
  <c r="N84" i="15" s="1"/>
  <c r="M65" i="15"/>
  <c r="M84" i="15" s="1"/>
  <c r="N64" i="15"/>
  <c r="N83" i="15" s="1"/>
  <c r="M64" i="15"/>
  <c r="M83" i="15" s="1"/>
  <c r="N63" i="15"/>
  <c r="M63" i="15"/>
  <c r="P59" i="15"/>
  <c r="L55" i="15"/>
  <c r="N55" i="15" s="1"/>
  <c r="H55" i="15"/>
  <c r="M55" i="15" s="1"/>
  <c r="L52" i="15"/>
  <c r="N52" i="15" s="1"/>
  <c r="H52" i="15"/>
  <c r="P48" i="15"/>
  <c r="P49" i="15" s="1"/>
  <c r="N48" i="15"/>
  <c r="N49" i="15" s="1"/>
  <c r="M48" i="15"/>
  <c r="M49" i="15" s="1"/>
  <c r="P41" i="15"/>
  <c r="Q40" i="15"/>
  <c r="Q102" i="15" s="1"/>
  <c r="N40" i="15"/>
  <c r="N102" i="15" s="1"/>
  <c r="M40" i="15"/>
  <c r="M102" i="15" s="1"/>
  <c r="Q39" i="15"/>
  <c r="N39" i="15"/>
  <c r="N101" i="15" s="1"/>
  <c r="M39" i="15"/>
  <c r="M101" i="15" s="1"/>
  <c r="Q38" i="15"/>
  <c r="T38" i="15" s="1"/>
  <c r="N38" i="15"/>
  <c r="M38" i="15"/>
  <c r="N37" i="15"/>
  <c r="N99" i="15" s="1"/>
  <c r="M37" i="15"/>
  <c r="M99" i="15" s="1"/>
  <c r="L36" i="15"/>
  <c r="N36" i="15" s="1"/>
  <c r="H36" i="15"/>
  <c r="M36" i="15" s="1"/>
  <c r="M93" i="15" s="1"/>
  <c r="L35" i="15"/>
  <c r="N35" i="15" s="1"/>
  <c r="H35" i="15"/>
  <c r="M35" i="15" s="1"/>
  <c r="M91" i="15" s="1"/>
  <c r="N34" i="15"/>
  <c r="N95" i="15" s="1"/>
  <c r="M34" i="15"/>
  <c r="M95" i="15" s="1"/>
  <c r="N33" i="15"/>
  <c r="N41" i="15" s="1"/>
  <c r="M33" i="15"/>
  <c r="M82" i="15" s="1"/>
  <c r="P29" i="15"/>
  <c r="L25" i="15"/>
  <c r="N25" i="15" s="1"/>
  <c r="N89" i="15" s="1"/>
  <c r="H25" i="15"/>
  <c r="M25" i="15" s="1"/>
  <c r="M89" i="15" s="1"/>
  <c r="L22" i="15"/>
  <c r="N22" i="15" s="1"/>
  <c r="N86" i="15" s="1"/>
  <c r="H22" i="15"/>
  <c r="N21" i="15"/>
  <c r="M21" i="15"/>
  <c r="N20" i="15"/>
  <c r="M20" i="15"/>
  <c r="P17" i="15"/>
  <c r="P81" i="15" s="1"/>
  <c r="N17" i="15"/>
  <c r="N81" i="15" s="1"/>
  <c r="M17" i="15"/>
  <c r="M18" i="15" s="1"/>
  <c r="T13" i="15"/>
  <c r="T14" i="15" s="1"/>
  <c r="S13" i="15"/>
  <c r="S14" i="15" s="1"/>
  <c r="Q13" i="15"/>
  <c r="P12" i="15"/>
  <c r="A6" i="15"/>
  <c r="Q110" i="14"/>
  <c r="A110" i="14"/>
  <c r="P102" i="14"/>
  <c r="O102" i="14"/>
  <c r="L102" i="14"/>
  <c r="J102" i="14"/>
  <c r="I102" i="14"/>
  <c r="H102" i="14"/>
  <c r="F102" i="14"/>
  <c r="E102" i="14"/>
  <c r="P101" i="14"/>
  <c r="O101" i="14"/>
  <c r="P100" i="14"/>
  <c r="P99" i="14"/>
  <c r="P98" i="14"/>
  <c r="P97" i="14"/>
  <c r="P96" i="14"/>
  <c r="P95" i="14"/>
  <c r="P94" i="14"/>
  <c r="P93" i="14"/>
  <c r="Z92" i="14"/>
  <c r="Y92" i="14"/>
  <c r="X92" i="14"/>
  <c r="W92" i="14"/>
  <c r="V92" i="14"/>
  <c r="U92" i="14"/>
  <c r="T92" i="14"/>
  <c r="P92" i="14"/>
  <c r="O92" i="14"/>
  <c r="M92" i="14"/>
  <c r="P91" i="14"/>
  <c r="P90" i="14"/>
  <c r="O90" i="14"/>
  <c r="P89" i="14"/>
  <c r="P88" i="14"/>
  <c r="P87" i="14"/>
  <c r="P86" i="14"/>
  <c r="P85" i="14"/>
  <c r="P84" i="14"/>
  <c r="P83" i="14"/>
  <c r="P82" i="14"/>
  <c r="P81" i="14"/>
  <c r="P80" i="14"/>
  <c r="P103" i="14" s="1"/>
  <c r="N80" i="14"/>
  <c r="P75" i="14"/>
  <c r="N74" i="14"/>
  <c r="M74" i="14"/>
  <c r="N73" i="14"/>
  <c r="N98" i="14" s="1"/>
  <c r="M73" i="14"/>
  <c r="M98" i="14" s="1"/>
  <c r="L70" i="14"/>
  <c r="N70" i="14" s="1"/>
  <c r="H70" i="14"/>
  <c r="M70" i="14" s="1"/>
  <c r="L69" i="14"/>
  <c r="N69" i="14" s="1"/>
  <c r="H69" i="14"/>
  <c r="M69" i="14" s="1"/>
  <c r="Q68" i="14"/>
  <c r="Q92" i="14" s="1"/>
  <c r="L68" i="14"/>
  <c r="N68" i="14" s="1"/>
  <c r="N92" i="14" s="1"/>
  <c r="L67" i="14"/>
  <c r="N67" i="14" s="1"/>
  <c r="H67" i="14"/>
  <c r="M67" i="14" s="1"/>
  <c r="Q66" i="14"/>
  <c r="Q90" i="14" s="1"/>
  <c r="N66" i="14"/>
  <c r="N90" i="14" s="1"/>
  <c r="M66" i="14"/>
  <c r="M90" i="14" s="1"/>
  <c r="N65" i="14"/>
  <c r="M65" i="14"/>
  <c r="N64" i="14"/>
  <c r="M64" i="14"/>
  <c r="N63" i="14"/>
  <c r="M63" i="14"/>
  <c r="P59" i="14"/>
  <c r="N57" i="14"/>
  <c r="L55" i="14"/>
  <c r="N55" i="14" s="1"/>
  <c r="H55" i="14"/>
  <c r="M55" i="14" s="1"/>
  <c r="L52" i="14"/>
  <c r="N52" i="14" s="1"/>
  <c r="H52" i="14"/>
  <c r="P49" i="14"/>
  <c r="N49" i="14"/>
  <c r="N48" i="14"/>
  <c r="P41" i="14"/>
  <c r="Q40" i="14"/>
  <c r="Q102" i="14" s="1"/>
  <c r="N40" i="14"/>
  <c r="N102" i="14" s="1"/>
  <c r="M40" i="14"/>
  <c r="M102" i="14" s="1"/>
  <c r="Q39" i="14"/>
  <c r="Q101" i="14" s="1"/>
  <c r="N39" i="14"/>
  <c r="N101" i="14" s="1"/>
  <c r="M39" i="14"/>
  <c r="M101" i="14" s="1"/>
  <c r="Q38" i="14"/>
  <c r="N38" i="14"/>
  <c r="M38" i="14"/>
  <c r="N37" i="14"/>
  <c r="N99" i="14" s="1"/>
  <c r="M37" i="14"/>
  <c r="L36" i="14"/>
  <c r="N36" i="14" s="1"/>
  <c r="N93" i="14" s="1"/>
  <c r="H36" i="14"/>
  <c r="M36" i="14" s="1"/>
  <c r="M93" i="14" s="1"/>
  <c r="L35" i="14"/>
  <c r="N35" i="14" s="1"/>
  <c r="N91" i="14" s="1"/>
  <c r="H35" i="14"/>
  <c r="M35" i="14" s="1"/>
  <c r="M91" i="14" s="1"/>
  <c r="N34" i="14"/>
  <c r="N95" i="14" s="1"/>
  <c r="M34" i="14"/>
  <c r="M95" i="14" s="1"/>
  <c r="N33" i="14"/>
  <c r="N82" i="14" s="1"/>
  <c r="M33" i="14"/>
  <c r="M82" i="14" s="1"/>
  <c r="P29" i="14"/>
  <c r="L25" i="14"/>
  <c r="N25" i="14" s="1"/>
  <c r="N89" i="14" s="1"/>
  <c r="H25" i="14"/>
  <c r="M25" i="14" s="1"/>
  <c r="M89" i="14" s="1"/>
  <c r="N22" i="14"/>
  <c r="L22" i="14"/>
  <c r="H22" i="14"/>
  <c r="N21" i="14"/>
  <c r="M21" i="14"/>
  <c r="N20" i="14"/>
  <c r="M20" i="14"/>
  <c r="P18" i="14"/>
  <c r="P42" i="14" s="1"/>
  <c r="N18" i="14"/>
  <c r="N17" i="14"/>
  <c r="N81" i="14" s="1"/>
  <c r="Z13" i="14"/>
  <c r="Z110" i="14" s="1"/>
  <c r="Y13" i="14"/>
  <c r="Y110" i="14" s="1"/>
  <c r="X13" i="14"/>
  <c r="X110" i="14" s="1"/>
  <c r="W13" i="14"/>
  <c r="W110" i="14" s="1"/>
  <c r="V13" i="14"/>
  <c r="V110" i="14" s="1"/>
  <c r="U13" i="14"/>
  <c r="U110" i="14" s="1"/>
  <c r="T13" i="14"/>
  <c r="T110" i="14" s="1"/>
  <c r="Q13" i="14"/>
  <c r="P12" i="14"/>
  <c r="A6" i="14"/>
  <c r="Y110" i="13"/>
  <c r="W110" i="13"/>
  <c r="U110" i="13"/>
  <c r="Q110" i="13"/>
  <c r="A110" i="13"/>
  <c r="P102" i="13"/>
  <c r="O102" i="13"/>
  <c r="L102" i="13"/>
  <c r="J102" i="13"/>
  <c r="I102" i="13"/>
  <c r="H102" i="13"/>
  <c r="F102" i="13"/>
  <c r="E102" i="13"/>
  <c r="P101" i="13"/>
  <c r="O101" i="13"/>
  <c r="P100" i="13"/>
  <c r="P99" i="13"/>
  <c r="P98" i="13"/>
  <c r="P97" i="13"/>
  <c r="N97" i="13"/>
  <c r="P96" i="13"/>
  <c r="P95" i="13"/>
  <c r="M95" i="13"/>
  <c r="P94" i="13"/>
  <c r="N94" i="13"/>
  <c r="P93" i="13"/>
  <c r="P92" i="13"/>
  <c r="O92" i="13"/>
  <c r="M92" i="13"/>
  <c r="P91" i="13"/>
  <c r="P90" i="13"/>
  <c r="O90" i="13"/>
  <c r="P89" i="13"/>
  <c r="P88" i="13"/>
  <c r="P87" i="13"/>
  <c r="P86" i="13"/>
  <c r="P85" i="13"/>
  <c r="N85" i="13"/>
  <c r="P84" i="13"/>
  <c r="P83" i="13"/>
  <c r="P82" i="13"/>
  <c r="P80" i="13"/>
  <c r="N80" i="13"/>
  <c r="P75" i="13"/>
  <c r="N74" i="13"/>
  <c r="M74" i="13"/>
  <c r="M99" i="13" s="1"/>
  <c r="N73" i="13"/>
  <c r="N98" i="13" s="1"/>
  <c r="M73" i="13"/>
  <c r="M98" i="13" s="1"/>
  <c r="L70" i="13"/>
  <c r="N70" i="13" s="1"/>
  <c r="N96" i="13" s="1"/>
  <c r="H70" i="13"/>
  <c r="M70" i="13" s="1"/>
  <c r="L69" i="13"/>
  <c r="N69" i="13" s="1"/>
  <c r="H69" i="13"/>
  <c r="M69" i="13" s="1"/>
  <c r="Q68" i="13"/>
  <c r="Q92" i="13" s="1"/>
  <c r="N68" i="13"/>
  <c r="N92" i="13" s="1"/>
  <c r="L68" i="13"/>
  <c r="L67" i="13"/>
  <c r="N67" i="13" s="1"/>
  <c r="H67" i="13"/>
  <c r="M67" i="13" s="1"/>
  <c r="Q66" i="13"/>
  <c r="N66" i="13"/>
  <c r="N90" i="13" s="1"/>
  <c r="M66" i="13"/>
  <c r="M90" i="13" s="1"/>
  <c r="N65" i="13"/>
  <c r="N84" i="13" s="1"/>
  <c r="M65" i="13"/>
  <c r="N64" i="13"/>
  <c r="N83" i="13" s="1"/>
  <c r="M64" i="13"/>
  <c r="N63" i="13"/>
  <c r="M63" i="13"/>
  <c r="P59" i="13"/>
  <c r="L55" i="13"/>
  <c r="N55" i="13" s="1"/>
  <c r="H55" i="13"/>
  <c r="M55" i="13" s="1"/>
  <c r="L52" i="13"/>
  <c r="N52" i="13" s="1"/>
  <c r="H52" i="13"/>
  <c r="P48" i="13"/>
  <c r="P49" i="13" s="1"/>
  <c r="N48" i="13"/>
  <c r="N49" i="13" s="1"/>
  <c r="P41" i="13"/>
  <c r="Q40" i="13"/>
  <c r="Q102" i="13" s="1"/>
  <c r="N40" i="13"/>
  <c r="N102" i="13" s="1"/>
  <c r="M40" i="13"/>
  <c r="M102" i="13" s="1"/>
  <c r="Q39" i="13"/>
  <c r="Q101" i="13" s="1"/>
  <c r="N39" i="13"/>
  <c r="N101" i="13" s="1"/>
  <c r="M39" i="13"/>
  <c r="M101" i="13" s="1"/>
  <c r="Q38" i="13"/>
  <c r="N38" i="13"/>
  <c r="M38" i="13"/>
  <c r="N37" i="13"/>
  <c r="N99" i="13" s="1"/>
  <c r="M37" i="13"/>
  <c r="L36" i="13"/>
  <c r="N36" i="13" s="1"/>
  <c r="N93" i="13" s="1"/>
  <c r="H36" i="13"/>
  <c r="M36" i="13" s="1"/>
  <c r="N35" i="13"/>
  <c r="N91" i="13" s="1"/>
  <c r="L35" i="13"/>
  <c r="H35" i="13"/>
  <c r="M35" i="13" s="1"/>
  <c r="N34" i="13"/>
  <c r="N95" i="13" s="1"/>
  <c r="M34" i="13"/>
  <c r="N33" i="13"/>
  <c r="M33" i="13"/>
  <c r="M82" i="13" s="1"/>
  <c r="P29" i="13"/>
  <c r="L25" i="13"/>
  <c r="N25" i="13" s="1"/>
  <c r="N89" i="13" s="1"/>
  <c r="H25" i="13"/>
  <c r="M25" i="13" s="1"/>
  <c r="M89" i="13" s="1"/>
  <c r="L22" i="13"/>
  <c r="N22" i="13" s="1"/>
  <c r="N86" i="13" s="1"/>
  <c r="H22" i="13"/>
  <c r="M22" i="13" s="1"/>
  <c r="N21" i="13"/>
  <c r="M21" i="13"/>
  <c r="N20" i="13"/>
  <c r="M20" i="13"/>
  <c r="P18" i="13"/>
  <c r="P42" i="13" s="1"/>
  <c r="N18" i="13"/>
  <c r="P17" i="13"/>
  <c r="P81" i="13" s="1"/>
  <c r="N17" i="13"/>
  <c r="N81" i="13" s="1"/>
  <c r="Y13" i="13"/>
  <c r="X13" i="13"/>
  <c r="W13" i="13"/>
  <c r="V13" i="13"/>
  <c r="U13" i="13"/>
  <c r="T13" i="13"/>
  <c r="P12" i="13"/>
  <c r="A6" i="13"/>
  <c r="A110" i="12"/>
  <c r="Z102" i="12"/>
  <c r="Y102" i="12"/>
  <c r="X102" i="12"/>
  <c r="W102" i="12"/>
  <c r="V102" i="12"/>
  <c r="U102" i="12"/>
  <c r="T102" i="12"/>
  <c r="P102" i="12"/>
  <c r="O102" i="12"/>
  <c r="L102" i="12"/>
  <c r="J102" i="12"/>
  <c r="I102" i="12"/>
  <c r="H102" i="12"/>
  <c r="F102" i="12"/>
  <c r="E102" i="12"/>
  <c r="P101" i="12"/>
  <c r="O101" i="12"/>
  <c r="P100" i="12"/>
  <c r="P99" i="12"/>
  <c r="P98" i="12"/>
  <c r="P97" i="12"/>
  <c r="N97" i="12"/>
  <c r="P96" i="12"/>
  <c r="P95" i="12"/>
  <c r="M95" i="12"/>
  <c r="P94" i="12"/>
  <c r="N94" i="12"/>
  <c r="P93" i="12"/>
  <c r="P92" i="12"/>
  <c r="O92" i="12"/>
  <c r="M92" i="12"/>
  <c r="P91" i="12"/>
  <c r="P90" i="12"/>
  <c r="O90" i="12"/>
  <c r="P89" i="12"/>
  <c r="P88" i="12"/>
  <c r="P87" i="12"/>
  <c r="P86" i="12"/>
  <c r="P85" i="12"/>
  <c r="N85" i="12"/>
  <c r="P84" i="12"/>
  <c r="P83" i="12"/>
  <c r="P82" i="12"/>
  <c r="P80" i="12"/>
  <c r="N80" i="12"/>
  <c r="M80" i="12"/>
  <c r="P75" i="12"/>
  <c r="P78" i="12" s="1"/>
  <c r="N74" i="12"/>
  <c r="M74" i="12"/>
  <c r="M99" i="12" s="1"/>
  <c r="N73" i="12"/>
  <c r="N98" i="12" s="1"/>
  <c r="M73" i="12"/>
  <c r="M98" i="12" s="1"/>
  <c r="N70" i="12"/>
  <c r="N96" i="12" s="1"/>
  <c r="L70" i="12"/>
  <c r="H70" i="12"/>
  <c r="M70" i="12" s="1"/>
  <c r="N69" i="12"/>
  <c r="L69" i="12"/>
  <c r="H69" i="12"/>
  <c r="M69" i="12" s="1"/>
  <c r="S68" i="12"/>
  <c r="Q68" i="12"/>
  <c r="Q92" i="12" s="1"/>
  <c r="S92" i="12" s="1"/>
  <c r="N68" i="12"/>
  <c r="N92" i="12" s="1"/>
  <c r="L68" i="12"/>
  <c r="N67" i="12"/>
  <c r="L67" i="12"/>
  <c r="H67" i="12"/>
  <c r="M67" i="12" s="1"/>
  <c r="Q66" i="12"/>
  <c r="N66" i="12"/>
  <c r="N90" i="12" s="1"/>
  <c r="M66" i="12"/>
  <c r="M90" i="12" s="1"/>
  <c r="N65" i="12"/>
  <c r="M65" i="12"/>
  <c r="M84" i="12" s="1"/>
  <c r="N64" i="12"/>
  <c r="M64" i="12"/>
  <c r="M83" i="12" s="1"/>
  <c r="N63" i="12"/>
  <c r="M63" i="12"/>
  <c r="M82" i="12" s="1"/>
  <c r="P59" i="12"/>
  <c r="N55" i="12"/>
  <c r="L55" i="12"/>
  <c r="H55" i="12"/>
  <c r="M55" i="12" s="1"/>
  <c r="N52" i="12"/>
  <c r="L52" i="12"/>
  <c r="H52" i="12"/>
  <c r="M49" i="12"/>
  <c r="P48" i="12"/>
  <c r="P49" i="12" s="1"/>
  <c r="N48" i="12"/>
  <c r="N49" i="12" s="1"/>
  <c r="M48" i="12"/>
  <c r="P41" i="12"/>
  <c r="S40" i="12"/>
  <c r="Q40" i="12"/>
  <c r="Q102" i="12" s="1"/>
  <c r="S102" i="12" s="1"/>
  <c r="N40" i="12"/>
  <c r="N102" i="12" s="1"/>
  <c r="M40" i="12"/>
  <c r="M102" i="12" s="1"/>
  <c r="Q39" i="12"/>
  <c r="N39" i="12"/>
  <c r="N101" i="12" s="1"/>
  <c r="M39" i="12"/>
  <c r="M101" i="12" s="1"/>
  <c r="S38" i="12"/>
  <c r="N38" i="12"/>
  <c r="M38" i="12"/>
  <c r="N37" i="12"/>
  <c r="N99" i="12" s="1"/>
  <c r="M37" i="12"/>
  <c r="L36" i="12"/>
  <c r="N36" i="12" s="1"/>
  <c r="N93" i="12" s="1"/>
  <c r="H36" i="12"/>
  <c r="M36" i="12" s="1"/>
  <c r="M93" i="12" s="1"/>
  <c r="L35" i="12"/>
  <c r="N35" i="12" s="1"/>
  <c r="N91" i="12" s="1"/>
  <c r="H35" i="12"/>
  <c r="M35" i="12" s="1"/>
  <c r="M91" i="12" s="1"/>
  <c r="N34" i="12"/>
  <c r="N95" i="12" s="1"/>
  <c r="M34" i="12"/>
  <c r="N33" i="12"/>
  <c r="N82" i="12" s="1"/>
  <c r="M33" i="12"/>
  <c r="M41" i="12" s="1"/>
  <c r="P29" i="12"/>
  <c r="N25" i="12"/>
  <c r="N89" i="12" s="1"/>
  <c r="L25" i="12"/>
  <c r="H25" i="12"/>
  <c r="M25" i="12" s="1"/>
  <c r="M89" i="12" s="1"/>
  <c r="N22" i="12"/>
  <c r="N86" i="12" s="1"/>
  <c r="L22" i="12"/>
  <c r="H22" i="12"/>
  <c r="N21" i="12"/>
  <c r="M21" i="12"/>
  <c r="N20" i="12"/>
  <c r="M20" i="12"/>
  <c r="M18" i="12"/>
  <c r="P17" i="12"/>
  <c r="P18" i="12" s="1"/>
  <c r="N17" i="12"/>
  <c r="N18" i="12" s="1"/>
  <c r="M17" i="12"/>
  <c r="M81" i="12" s="1"/>
  <c r="Z13" i="12"/>
  <c r="Z14" i="12" s="1"/>
  <c r="Y13" i="12"/>
  <c r="Y110" i="12" s="1"/>
  <c r="X13" i="12"/>
  <c r="X110" i="12" s="1"/>
  <c r="W13" i="12"/>
  <c r="W110" i="12" s="1"/>
  <c r="V13" i="12"/>
  <c r="V14" i="12" s="1"/>
  <c r="U13" i="12"/>
  <c r="U110" i="12" s="1"/>
  <c r="T13" i="12"/>
  <c r="R13" i="12" s="1"/>
  <c r="P12" i="12"/>
  <c r="A6" i="12"/>
  <c r="A110" i="11"/>
  <c r="Y106" i="11"/>
  <c r="X106" i="11"/>
  <c r="V106" i="11"/>
  <c r="U106" i="11"/>
  <c r="T106" i="11"/>
  <c r="P102" i="11"/>
  <c r="L102" i="11"/>
  <c r="J102" i="11"/>
  <c r="I102" i="11"/>
  <c r="H102" i="11"/>
  <c r="F102" i="11"/>
  <c r="E102" i="11"/>
  <c r="P101" i="11"/>
  <c r="O101" i="11"/>
  <c r="P100" i="11"/>
  <c r="P99" i="11"/>
  <c r="P98" i="11"/>
  <c r="P97" i="11"/>
  <c r="N97" i="11"/>
  <c r="P96" i="11"/>
  <c r="P95" i="11"/>
  <c r="P94" i="11"/>
  <c r="N94" i="11"/>
  <c r="P93" i="11"/>
  <c r="Y92" i="11"/>
  <c r="X92" i="11"/>
  <c r="W92" i="11"/>
  <c r="V92" i="11"/>
  <c r="U92" i="11"/>
  <c r="T92" i="11"/>
  <c r="S92" i="11"/>
  <c r="Q92" i="11"/>
  <c r="P92" i="11"/>
  <c r="P103" i="11" s="1"/>
  <c r="O92" i="11"/>
  <c r="M92" i="11"/>
  <c r="P91" i="11"/>
  <c r="P90" i="11"/>
  <c r="O90" i="11"/>
  <c r="P89" i="11"/>
  <c r="P88" i="11"/>
  <c r="P87" i="11"/>
  <c r="P86" i="11"/>
  <c r="P85" i="11"/>
  <c r="N85" i="11"/>
  <c r="P84" i="11"/>
  <c r="P83" i="11"/>
  <c r="P82" i="11"/>
  <c r="P81" i="11"/>
  <c r="P80" i="11"/>
  <c r="N80" i="11"/>
  <c r="M80" i="11"/>
  <c r="P75" i="11"/>
  <c r="N74" i="11"/>
  <c r="M74" i="11"/>
  <c r="N73" i="11"/>
  <c r="N98" i="11" s="1"/>
  <c r="M73" i="11"/>
  <c r="M98" i="11" s="1"/>
  <c r="N70" i="11"/>
  <c r="N96" i="11" s="1"/>
  <c r="L70" i="11"/>
  <c r="H70" i="11"/>
  <c r="M70" i="11" s="1"/>
  <c r="N69" i="11"/>
  <c r="L69" i="11"/>
  <c r="H69" i="11"/>
  <c r="M69" i="11" s="1"/>
  <c r="N68" i="11"/>
  <c r="N92" i="11" s="1"/>
  <c r="L68" i="11"/>
  <c r="N67" i="11"/>
  <c r="L67" i="11"/>
  <c r="H67" i="11"/>
  <c r="M67" i="11" s="1"/>
  <c r="Q66" i="11"/>
  <c r="N66" i="11"/>
  <c r="N90" i="11" s="1"/>
  <c r="M66" i="11"/>
  <c r="M90" i="11" s="1"/>
  <c r="N65" i="11"/>
  <c r="M65" i="11"/>
  <c r="N64" i="11"/>
  <c r="M64" i="11"/>
  <c r="M83" i="11" s="1"/>
  <c r="N63" i="11"/>
  <c r="M63" i="11"/>
  <c r="P59" i="11"/>
  <c r="N55" i="11"/>
  <c r="L55" i="11"/>
  <c r="H55" i="11"/>
  <c r="M55" i="11" s="1"/>
  <c r="L52" i="11"/>
  <c r="N52" i="11" s="1"/>
  <c r="H52" i="11"/>
  <c r="P49" i="11"/>
  <c r="N48" i="11"/>
  <c r="N49" i="11" s="1"/>
  <c r="M48" i="11"/>
  <c r="M49" i="11" s="1"/>
  <c r="P41" i="11"/>
  <c r="O40" i="11"/>
  <c r="O102" i="11" s="1"/>
  <c r="N40" i="11"/>
  <c r="N102" i="11" s="1"/>
  <c r="M40" i="11"/>
  <c r="M102" i="11" s="1"/>
  <c r="Q39" i="11"/>
  <c r="Q101" i="11" s="1"/>
  <c r="N39" i="11"/>
  <c r="N101" i="11" s="1"/>
  <c r="M39" i="11"/>
  <c r="M101" i="11" s="1"/>
  <c r="O38" i="11"/>
  <c r="Q38" i="11" s="1"/>
  <c r="N38" i="11"/>
  <c r="M38" i="11"/>
  <c r="N37" i="11"/>
  <c r="N99" i="11" s="1"/>
  <c r="M37" i="11"/>
  <c r="M99" i="11" s="1"/>
  <c r="L36" i="11"/>
  <c r="N36" i="11" s="1"/>
  <c r="N93" i="11" s="1"/>
  <c r="H36" i="11"/>
  <c r="M36" i="11" s="1"/>
  <c r="M93" i="11" s="1"/>
  <c r="L35" i="11"/>
  <c r="N35" i="11" s="1"/>
  <c r="N91" i="11" s="1"/>
  <c r="H35" i="11"/>
  <c r="M35" i="11" s="1"/>
  <c r="M91" i="11" s="1"/>
  <c r="N34" i="11"/>
  <c r="N95" i="11" s="1"/>
  <c r="M34" i="11"/>
  <c r="M95" i="11" s="1"/>
  <c r="N33" i="11"/>
  <c r="N41" i="11" s="1"/>
  <c r="M33" i="11"/>
  <c r="M82" i="11" s="1"/>
  <c r="P29" i="11"/>
  <c r="L25" i="11"/>
  <c r="N25" i="11" s="1"/>
  <c r="N89" i="11" s="1"/>
  <c r="H25" i="11"/>
  <c r="M25" i="11" s="1"/>
  <c r="M89" i="11" s="1"/>
  <c r="L22" i="11"/>
  <c r="N22" i="11" s="1"/>
  <c r="N86" i="11" s="1"/>
  <c r="H22" i="11"/>
  <c r="N21" i="11"/>
  <c r="N84" i="11" s="1"/>
  <c r="M21" i="11"/>
  <c r="N20" i="11"/>
  <c r="M20" i="11"/>
  <c r="P18" i="11"/>
  <c r="P42" i="11" s="1"/>
  <c r="N17" i="11"/>
  <c r="N81" i="11" s="1"/>
  <c r="M17" i="11"/>
  <c r="M18" i="11" s="1"/>
  <c r="Y13" i="11"/>
  <c r="Y110" i="11" s="1"/>
  <c r="X13" i="11"/>
  <c r="X110" i="11" s="1"/>
  <c r="W13" i="11"/>
  <c r="W110" i="11" s="1"/>
  <c r="V13" i="11"/>
  <c r="V110" i="11" s="1"/>
  <c r="U13" i="11"/>
  <c r="U110" i="11" s="1"/>
  <c r="T13" i="11"/>
  <c r="T110" i="11" s="1"/>
  <c r="S13" i="11"/>
  <c r="S110" i="11" s="1"/>
  <c r="P12" i="11"/>
  <c r="A6" i="11"/>
  <c r="Q110" i="10"/>
  <c r="A110" i="10"/>
  <c r="L102" i="10"/>
  <c r="J102" i="10"/>
  <c r="I102" i="10"/>
  <c r="H102" i="10"/>
  <c r="F102" i="10"/>
  <c r="E102" i="10"/>
  <c r="P101" i="10"/>
  <c r="O101" i="10"/>
  <c r="N97" i="10"/>
  <c r="P92" i="10"/>
  <c r="O92" i="10"/>
  <c r="M92" i="10"/>
  <c r="P90" i="10"/>
  <c r="O90" i="10"/>
  <c r="P80" i="10"/>
  <c r="O80" i="10"/>
  <c r="N80" i="10"/>
  <c r="M80" i="10"/>
  <c r="N74" i="10"/>
  <c r="N74" i="18" s="1"/>
  <c r="M74" i="10"/>
  <c r="M74" i="18" s="1"/>
  <c r="N73" i="10"/>
  <c r="N73" i="18" s="1"/>
  <c r="N98" i="18" s="1"/>
  <c r="M73" i="10"/>
  <c r="M73" i="18" s="1"/>
  <c r="M98" i="18" s="1"/>
  <c r="L70" i="10"/>
  <c r="N70" i="10" s="1"/>
  <c r="H70" i="10"/>
  <c r="M70" i="10" s="1"/>
  <c r="M70" i="18" s="1"/>
  <c r="L69" i="10"/>
  <c r="N69" i="10" s="1"/>
  <c r="N69" i="18" s="1"/>
  <c r="H69" i="10"/>
  <c r="M69" i="10" s="1"/>
  <c r="M69" i="18" s="1"/>
  <c r="Q68" i="10"/>
  <c r="Q92" i="10" s="1"/>
  <c r="N68" i="10"/>
  <c r="N68" i="18" s="1"/>
  <c r="N92" i="18" s="1"/>
  <c r="L68" i="10"/>
  <c r="L67" i="10"/>
  <c r="N67" i="10" s="1"/>
  <c r="N67" i="18" s="1"/>
  <c r="H67" i="10"/>
  <c r="M67" i="10" s="1"/>
  <c r="M67" i="18" s="1"/>
  <c r="Q66" i="10"/>
  <c r="Q90" i="10" s="1"/>
  <c r="N66" i="10"/>
  <c r="N66" i="18" s="1"/>
  <c r="N90" i="18" s="1"/>
  <c r="M66" i="10"/>
  <c r="M66" i="18" s="1"/>
  <c r="M90" i="18" s="1"/>
  <c r="N65" i="10"/>
  <c r="N65" i="18" s="1"/>
  <c r="M65" i="10"/>
  <c r="M65" i="18" s="1"/>
  <c r="N64" i="10"/>
  <c r="N64" i="18" s="1"/>
  <c r="M64" i="10"/>
  <c r="M64" i="18" s="1"/>
  <c r="N63" i="10"/>
  <c r="N63" i="18" s="1"/>
  <c r="M63" i="10"/>
  <c r="M63" i="18" s="1"/>
  <c r="L55" i="10"/>
  <c r="L55" i="18" s="1"/>
  <c r="H55" i="10"/>
  <c r="H55" i="18" s="1"/>
  <c r="L52" i="10"/>
  <c r="L52" i="18" s="1"/>
  <c r="H52" i="10"/>
  <c r="H52" i="18" s="1"/>
  <c r="P48" i="10"/>
  <c r="P48" i="18" s="1"/>
  <c r="O48" i="10"/>
  <c r="O49" i="10" s="1"/>
  <c r="N48" i="10"/>
  <c r="M48" i="10"/>
  <c r="M49" i="10" s="1"/>
  <c r="Q47" i="10"/>
  <c r="P40" i="10"/>
  <c r="P40" i="18" s="1"/>
  <c r="P102" i="18" s="1"/>
  <c r="O40" i="10"/>
  <c r="O40" i="18" s="1"/>
  <c r="N40" i="10"/>
  <c r="N40" i="18" s="1"/>
  <c r="N102" i="18" s="1"/>
  <c r="M40" i="10"/>
  <c r="M40" i="18" s="1"/>
  <c r="M102" i="18" s="1"/>
  <c r="Q39" i="10"/>
  <c r="Q101" i="10" s="1"/>
  <c r="N39" i="10"/>
  <c r="N39" i="18" s="1"/>
  <c r="N101" i="18" s="1"/>
  <c r="M39" i="10"/>
  <c r="M39" i="18" s="1"/>
  <c r="M101" i="18" s="1"/>
  <c r="P38" i="10"/>
  <c r="P38" i="18" s="1"/>
  <c r="O38" i="10"/>
  <c r="O38" i="18" s="1"/>
  <c r="Q38" i="18" s="1"/>
  <c r="N38" i="10"/>
  <c r="N38" i="18" s="1"/>
  <c r="M38" i="10"/>
  <c r="M38" i="18" s="1"/>
  <c r="N37" i="10"/>
  <c r="N37" i="18" s="1"/>
  <c r="N99" i="18" s="1"/>
  <c r="M37" i="10"/>
  <c r="M37" i="18" s="1"/>
  <c r="L36" i="10"/>
  <c r="N36" i="10" s="1"/>
  <c r="H36" i="10"/>
  <c r="M36" i="10" s="1"/>
  <c r="L35" i="10"/>
  <c r="N35" i="10" s="1"/>
  <c r="H35" i="10"/>
  <c r="M35" i="10" s="1"/>
  <c r="N34" i="10"/>
  <c r="N34" i="18" s="1"/>
  <c r="N95" i="18" s="1"/>
  <c r="M34" i="10"/>
  <c r="M34" i="18" s="1"/>
  <c r="M95" i="18" s="1"/>
  <c r="N33" i="10"/>
  <c r="N33" i="18" s="1"/>
  <c r="N82" i="18" s="1"/>
  <c r="M33" i="10"/>
  <c r="M33" i="18" s="1"/>
  <c r="M82" i="18" s="1"/>
  <c r="L25" i="10"/>
  <c r="N25" i="10" s="1"/>
  <c r="H25" i="10"/>
  <c r="M25" i="10" s="1"/>
  <c r="L22" i="10"/>
  <c r="H22" i="10"/>
  <c r="N21" i="10"/>
  <c r="N21" i="18" s="1"/>
  <c r="M21" i="10"/>
  <c r="M21" i="18" s="1"/>
  <c r="N20" i="10"/>
  <c r="N20" i="18" s="1"/>
  <c r="M20" i="10"/>
  <c r="M20" i="18" s="1"/>
  <c r="O18" i="10"/>
  <c r="M18" i="10"/>
  <c r="P17" i="10"/>
  <c r="P17" i="18" s="1"/>
  <c r="P81" i="18" s="1"/>
  <c r="O17" i="10"/>
  <c r="N17" i="10"/>
  <c r="N17" i="18" s="1"/>
  <c r="M17" i="10"/>
  <c r="Q16" i="10"/>
  <c r="P12" i="10"/>
  <c r="A6" i="10"/>
  <c r="BE45" i="9"/>
  <c r="AH42" i="9"/>
  <c r="AZ20" i="9"/>
  <c r="L110" i="8"/>
  <c r="B110" i="8"/>
  <c r="A110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1" i="8"/>
  <c r="C60" i="8"/>
  <c r="C59" i="8"/>
  <c r="C58" i="8"/>
  <c r="C57" i="8"/>
  <c r="C56" i="8"/>
  <c r="B51" i="8"/>
  <c r="A51" i="8"/>
  <c r="C20" i="8"/>
  <c r="AT20" i="8" s="1"/>
  <c r="C19" i="8"/>
  <c r="AT19" i="8" s="1"/>
  <c r="C18" i="8"/>
  <c r="AT18" i="8" s="1"/>
  <c r="C17" i="8"/>
  <c r="AT17" i="8" s="1"/>
  <c r="C16" i="8"/>
  <c r="AT16" i="8" s="1"/>
  <c r="C15" i="8"/>
  <c r="AT15" i="8" s="1"/>
  <c r="C14" i="8"/>
  <c r="AT14" i="8" s="1"/>
  <c r="C13" i="8"/>
  <c r="AT13" i="8" s="1"/>
  <c r="C12" i="8"/>
  <c r="AT12" i="8" s="1"/>
  <c r="C11" i="8"/>
  <c r="AT11" i="8" s="1"/>
  <c r="C10" i="8"/>
  <c r="AT10" i="8" s="1"/>
  <c r="C9" i="8"/>
  <c r="AT9" i="8" s="1"/>
  <c r="C8" i="8"/>
  <c r="AT8" i="8" s="1"/>
  <c r="C7" i="8"/>
  <c r="AT7" i="8" s="1"/>
  <c r="C6" i="8"/>
  <c r="AT6" i="8" s="1"/>
  <c r="C5" i="8"/>
  <c r="C51" i="8" s="1"/>
  <c r="O17" i="7"/>
  <c r="L17" i="7"/>
  <c r="I17" i="7"/>
  <c r="F17" i="7"/>
  <c r="C17" i="7"/>
  <c r="Q13" i="7"/>
  <c r="N13" i="7"/>
  <c r="K13" i="7"/>
  <c r="H13" i="7"/>
  <c r="E13" i="7"/>
  <c r="F12" i="7"/>
  <c r="Q11" i="7"/>
  <c r="N11" i="7"/>
  <c r="K11" i="7"/>
  <c r="H11" i="7"/>
  <c r="E11" i="7"/>
  <c r="H10" i="7"/>
  <c r="H16" i="6"/>
  <c r="F15" i="6"/>
  <c r="G15" i="6" s="1"/>
  <c r="G14" i="6"/>
  <c r="F14" i="6"/>
  <c r="F13" i="6"/>
  <c r="G13" i="6" s="1"/>
  <c r="F12" i="6"/>
  <c r="G12" i="6" s="1"/>
  <c r="H10" i="6"/>
  <c r="AH37" i="9" s="1"/>
  <c r="F9" i="6"/>
  <c r="G9" i="6" s="1"/>
  <c r="G8" i="6"/>
  <c r="F112" i="5"/>
  <c r="F111" i="5"/>
  <c r="F110" i="5"/>
  <c r="F109" i="5" s="1"/>
  <c r="F107" i="5"/>
  <c r="F106" i="5"/>
  <c r="F105" i="5"/>
  <c r="F104" i="5"/>
  <c r="F103" i="5"/>
  <c r="F102" i="5"/>
  <c r="F101" i="5"/>
  <c r="F100" i="5"/>
  <c r="F97" i="5"/>
  <c r="F96" i="5"/>
  <c r="F93" i="5"/>
  <c r="F92" i="5"/>
  <c r="F89" i="5"/>
  <c r="F88" i="5"/>
  <c r="F87" i="5"/>
  <c r="F84" i="5"/>
  <c r="F83" i="5" s="1"/>
  <c r="F81" i="5"/>
  <c r="F80" i="5"/>
  <c r="F79" i="5"/>
  <c r="F78" i="5"/>
  <c r="F77" i="5"/>
  <c r="F76" i="5"/>
  <c r="F75" i="5"/>
  <c r="F72" i="5"/>
  <c r="F71" i="5"/>
  <c r="F70" i="5"/>
  <c r="F69" i="5"/>
  <c r="F68" i="5"/>
  <c r="F67" i="5"/>
  <c r="F64" i="5"/>
  <c r="F63" i="5"/>
  <c r="F62" i="5"/>
  <c r="F61" i="5" s="1"/>
  <c r="F59" i="5"/>
  <c r="F58" i="5"/>
  <c r="F55" i="5"/>
  <c r="F54" i="5" s="1"/>
  <c r="F52" i="5"/>
  <c r="F51" i="5"/>
  <c r="F50" i="5"/>
  <c r="F49" i="5" s="1"/>
  <c r="F47" i="5"/>
  <c r="F46" i="5"/>
  <c r="F45" i="5"/>
  <c r="F44" i="5"/>
  <c r="F41" i="5"/>
  <c r="F40" i="5" s="1"/>
  <c r="F38" i="5"/>
  <c r="F37" i="5"/>
  <c r="F36" i="5"/>
  <c r="F35" i="5"/>
  <c r="F34" i="5"/>
  <c r="F31" i="5"/>
  <c r="F30" i="5"/>
  <c r="F29" i="5"/>
  <c r="F26" i="5"/>
  <c r="F25" i="5"/>
  <c r="F22" i="5"/>
  <c r="F21" i="5" s="1"/>
  <c r="F19" i="5"/>
  <c r="F18" i="5"/>
  <c r="F17" i="5"/>
  <c r="F16" i="5"/>
  <c r="F15" i="5"/>
  <c r="F14" i="5"/>
  <c r="F13" i="5"/>
  <c r="F12" i="5"/>
  <c r="F11" i="5"/>
  <c r="F10" i="5"/>
  <c r="P138" i="4"/>
  <c r="N138" i="4"/>
  <c r="L136" i="4"/>
  <c r="K136" i="4"/>
  <c r="J136" i="4"/>
  <c r="I136" i="4"/>
  <c r="H136" i="4"/>
  <c r="G136" i="4"/>
  <c r="F136" i="4"/>
  <c r="E136" i="4"/>
  <c r="D136" i="4"/>
  <c r="C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S82" i="4"/>
  <c r="R82" i="4"/>
  <c r="P82" i="4"/>
  <c r="O82" i="4"/>
  <c r="O138" i="4" s="1"/>
  <c r="N82" i="4"/>
  <c r="M82" i="4"/>
  <c r="M138" i="4" s="1"/>
  <c r="L82" i="4"/>
  <c r="K82" i="4"/>
  <c r="K138" i="4" s="1"/>
  <c r="J82" i="4"/>
  <c r="I82" i="4"/>
  <c r="I138" i="4" s="1"/>
  <c r="H82" i="4"/>
  <c r="G82" i="4"/>
  <c r="G138" i="4" s="1"/>
  <c r="F82" i="4"/>
  <c r="E82" i="4"/>
  <c r="E138" i="4" s="1"/>
  <c r="D82" i="4"/>
  <c r="C82" i="4"/>
  <c r="C138" i="4" s="1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S39" i="3"/>
  <c r="R39" i="3"/>
  <c r="Q39" i="3"/>
  <c r="G39" i="3"/>
  <c r="S38" i="3"/>
  <c r="R38" i="3"/>
  <c r="Q38" i="3"/>
  <c r="G38" i="3"/>
  <c r="S37" i="3"/>
  <c r="R37" i="3"/>
  <c r="Q37" i="3"/>
  <c r="G37" i="3"/>
  <c r="S36" i="3"/>
  <c r="R36" i="3"/>
  <c r="Q36" i="3"/>
  <c r="G36" i="3"/>
  <c r="S35" i="3"/>
  <c r="R35" i="3"/>
  <c r="Q35" i="3"/>
  <c r="G35" i="3"/>
  <c r="S34" i="3"/>
  <c r="R34" i="3"/>
  <c r="Q34" i="3"/>
  <c r="G34" i="3"/>
  <c r="S33" i="3"/>
  <c r="R33" i="3"/>
  <c r="Q33" i="3"/>
  <c r="G33" i="3"/>
  <c r="S32" i="3"/>
  <c r="R32" i="3"/>
  <c r="Q32" i="3"/>
  <c r="G32" i="3"/>
  <c r="S31" i="3"/>
  <c r="R31" i="3"/>
  <c r="Q31" i="3"/>
  <c r="G31" i="3"/>
  <c r="S30" i="3"/>
  <c r="R30" i="3"/>
  <c r="Q30" i="3"/>
  <c r="G30" i="3"/>
  <c r="S29" i="3"/>
  <c r="R29" i="3"/>
  <c r="Q29" i="3"/>
  <c r="G29" i="3"/>
  <c r="S28" i="3"/>
  <c r="R28" i="3"/>
  <c r="Q28" i="3"/>
  <c r="G28" i="3"/>
  <c r="S27" i="3"/>
  <c r="R27" i="3"/>
  <c r="Q27" i="3"/>
  <c r="G27" i="3"/>
  <c r="S26" i="3"/>
  <c r="R26" i="3"/>
  <c r="Q26" i="3"/>
  <c r="G26" i="3"/>
  <c r="S25" i="3"/>
  <c r="R25" i="3"/>
  <c r="Q25" i="3"/>
  <c r="G25" i="3"/>
  <c r="S24" i="3"/>
  <c r="R24" i="3"/>
  <c r="Q24" i="3"/>
  <c r="G24" i="3"/>
  <c r="S23" i="3"/>
  <c r="R23" i="3"/>
  <c r="Q23" i="3"/>
  <c r="G23" i="3"/>
  <c r="S22" i="3"/>
  <c r="R22" i="3"/>
  <c r="Q22" i="3"/>
  <c r="G22" i="3"/>
  <c r="S21" i="3"/>
  <c r="R21" i="3"/>
  <c r="Q21" i="3"/>
  <c r="G21" i="3"/>
  <c r="S20" i="3"/>
  <c r="R20" i="3"/>
  <c r="Q20" i="3"/>
  <c r="S19" i="3"/>
  <c r="R19" i="3"/>
  <c r="Q19" i="3"/>
  <c r="S18" i="3"/>
  <c r="R18" i="3"/>
  <c r="Q18" i="3"/>
  <c r="G18" i="3"/>
  <c r="S17" i="3"/>
  <c r="R17" i="3"/>
  <c r="Q17" i="3"/>
  <c r="G17" i="3"/>
  <c r="S16" i="3"/>
  <c r="R16" i="3"/>
  <c r="Q16" i="3"/>
  <c r="G16" i="3"/>
  <c r="S15" i="3"/>
  <c r="R15" i="3"/>
  <c r="Q15" i="3"/>
  <c r="G15" i="3"/>
  <c r="S14" i="3"/>
  <c r="R14" i="3"/>
  <c r="Q14" i="3"/>
  <c r="G14" i="3"/>
  <c r="S13" i="3"/>
  <c r="R13" i="3"/>
  <c r="Q13" i="3"/>
  <c r="G13" i="3"/>
  <c r="S12" i="3"/>
  <c r="R12" i="3"/>
  <c r="Q12" i="3"/>
  <c r="G12" i="3"/>
  <c r="G56" i="3" s="1"/>
  <c r="G60" i="3" s="1"/>
  <c r="S11" i="3"/>
  <c r="S40" i="3" s="1"/>
  <c r="S53" i="3" s="1"/>
  <c r="R11" i="3"/>
  <c r="R40" i="3" s="1"/>
  <c r="R53" i="3" s="1"/>
  <c r="Q11" i="3"/>
  <c r="Q40" i="3" s="1"/>
  <c r="Q53" i="3" s="1"/>
  <c r="Q145" i="2"/>
  <c r="Q144" i="2"/>
  <c r="Q143" i="2"/>
  <c r="Q142" i="2"/>
  <c r="Q141" i="2"/>
  <c r="Q140" i="2"/>
  <c r="Q139" i="2"/>
  <c r="Q138" i="2"/>
  <c r="Q137" i="2"/>
  <c r="Q136" i="2"/>
  <c r="Q135" i="2"/>
  <c r="Q134" i="2"/>
  <c r="Q132" i="2"/>
  <c r="Q131" i="2"/>
  <c r="Q130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146" i="2" s="1"/>
  <c r="Q151" i="2" s="1"/>
  <c r="Q93" i="2"/>
  <c r="Q83" i="2"/>
  <c r="Q82" i="2"/>
  <c r="Q81" i="2"/>
  <c r="Q80" i="2"/>
  <c r="Q79" i="2"/>
  <c r="Q78" i="2"/>
  <c r="Q77" i="2"/>
  <c r="Q76" i="2"/>
  <c r="Q75" i="2"/>
  <c r="Q74" i="2"/>
  <c r="Q73" i="2"/>
  <c r="Q72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1" i="2"/>
  <c r="Q50" i="2"/>
  <c r="Q49" i="2"/>
  <c r="Q48" i="2"/>
  <c r="Q47" i="2"/>
  <c r="Q46" i="2"/>
  <c r="Q45" i="2"/>
  <c r="Q44" i="2"/>
  <c r="G44" i="2"/>
  <c r="Q43" i="2"/>
  <c r="G43" i="2"/>
  <c r="Q42" i="2"/>
  <c r="G42" i="2"/>
  <c r="Q41" i="2"/>
  <c r="G41" i="2"/>
  <c r="Q40" i="2"/>
  <c r="G40" i="2"/>
  <c r="Q39" i="2"/>
  <c r="G39" i="2"/>
  <c r="Q38" i="2"/>
  <c r="G38" i="2"/>
  <c r="Q37" i="2"/>
  <c r="G37" i="2"/>
  <c r="G36" i="2"/>
  <c r="G35" i="2"/>
  <c r="G34" i="2"/>
  <c r="G33" i="2"/>
  <c r="Q32" i="2"/>
  <c r="G32" i="2"/>
  <c r="Q31" i="2"/>
  <c r="Q84" i="2" s="1"/>
  <c r="Q88" i="2" s="1"/>
  <c r="G31" i="2"/>
  <c r="G30" i="2"/>
  <c r="G29" i="2"/>
  <c r="G28" i="2"/>
  <c r="G27" i="2"/>
  <c r="G26" i="2"/>
  <c r="G25" i="2"/>
  <c r="G24" i="2"/>
  <c r="G23" i="2"/>
  <c r="G22" i="2"/>
  <c r="G21" i="2"/>
  <c r="S20" i="2"/>
  <c r="Q20" i="2"/>
  <c r="G20" i="2"/>
  <c r="S19" i="2"/>
  <c r="Q19" i="2"/>
  <c r="G19" i="2"/>
  <c r="S18" i="2"/>
  <c r="Q18" i="2"/>
  <c r="G18" i="2"/>
  <c r="S17" i="2"/>
  <c r="Q17" i="2"/>
  <c r="G17" i="2"/>
  <c r="S16" i="2"/>
  <c r="Q16" i="2"/>
  <c r="G16" i="2"/>
  <c r="S15" i="2"/>
  <c r="Q15" i="2"/>
  <c r="G15" i="2"/>
  <c r="S14" i="2"/>
  <c r="Q14" i="2"/>
  <c r="G14" i="2"/>
  <c r="S13" i="2"/>
  <c r="Q13" i="2"/>
  <c r="G13" i="2"/>
  <c r="S12" i="2"/>
  <c r="Q12" i="2"/>
  <c r="G12" i="2"/>
  <c r="S11" i="2"/>
  <c r="Q11" i="2"/>
  <c r="G11" i="2"/>
  <c r="S10" i="2"/>
  <c r="S22" i="2" s="1"/>
  <c r="Q10" i="2"/>
  <c r="G10" i="2"/>
  <c r="S9" i="2"/>
  <c r="Q9" i="2"/>
  <c r="Q22" i="2" s="1"/>
  <c r="G9" i="2"/>
  <c r="A48" i="1"/>
  <c r="D45" i="1"/>
  <c r="Q110" i="15" s="1"/>
  <c r="A44" i="1"/>
  <c r="A43" i="1"/>
  <c r="D20" i="1"/>
  <c r="Q110" i="12" s="1"/>
  <c r="A12" i="1"/>
  <c r="N75" i="12" l="1"/>
  <c r="N75" i="11"/>
  <c r="AE14" i="8"/>
  <c r="G14" i="8"/>
  <c r="S14" i="8"/>
  <c r="AQ14" i="8"/>
  <c r="G9" i="8"/>
  <c r="S9" i="8"/>
  <c r="AE9" i="8"/>
  <c r="AQ9" i="8"/>
  <c r="M9" i="8"/>
  <c r="Y9" i="8"/>
  <c r="AK9" i="8"/>
  <c r="M8" i="8"/>
  <c r="Y8" i="8"/>
  <c r="AK8" i="8"/>
  <c r="G8" i="8"/>
  <c r="S8" i="8"/>
  <c r="AE8" i="8"/>
  <c r="AQ8" i="8"/>
  <c r="S11" i="8"/>
  <c r="AQ11" i="8"/>
  <c r="G11" i="8"/>
  <c r="AE11" i="8"/>
  <c r="G13" i="8"/>
  <c r="S13" i="8"/>
  <c r="AE13" i="8"/>
  <c r="AQ13" i="8"/>
  <c r="M13" i="8"/>
  <c r="Y13" i="8"/>
  <c r="AK13" i="8"/>
  <c r="M14" i="8"/>
  <c r="Y14" i="8"/>
  <c r="AK14" i="8"/>
  <c r="G20" i="8"/>
  <c r="S20" i="8"/>
  <c r="AE20" i="8"/>
  <c r="AQ20" i="8"/>
  <c r="M20" i="8"/>
  <c r="Y20" i="8"/>
  <c r="AK20" i="8"/>
  <c r="G15" i="8"/>
  <c r="S15" i="8"/>
  <c r="AE15" i="8"/>
  <c r="AQ15" i="8"/>
  <c r="M15" i="8"/>
  <c r="Y15" i="8"/>
  <c r="AK15" i="8"/>
  <c r="M10" i="8"/>
  <c r="Y10" i="8"/>
  <c r="AK10" i="8"/>
  <c r="G10" i="8"/>
  <c r="S10" i="8"/>
  <c r="AE10" i="8"/>
  <c r="AQ10" i="8"/>
  <c r="G18" i="8"/>
  <c r="S18" i="8"/>
  <c r="AE18" i="8"/>
  <c r="AQ18" i="8"/>
  <c r="M18" i="8"/>
  <c r="Y18" i="8"/>
  <c r="AK18" i="8"/>
  <c r="M16" i="8"/>
  <c r="Y16" i="8"/>
  <c r="AK16" i="8"/>
  <c r="G16" i="8"/>
  <c r="S16" i="8"/>
  <c r="AE16" i="8"/>
  <c r="AQ16" i="8"/>
  <c r="G7" i="8"/>
  <c r="S7" i="8"/>
  <c r="AE7" i="8"/>
  <c r="AQ7" i="8"/>
  <c r="M7" i="8"/>
  <c r="Y7" i="8"/>
  <c r="AK7" i="8"/>
  <c r="M11" i="8"/>
  <c r="Y11" i="8"/>
  <c r="AK11" i="8"/>
  <c r="G19" i="8"/>
  <c r="S19" i="8"/>
  <c r="AE19" i="8"/>
  <c r="AQ19" i="8"/>
  <c r="M19" i="8"/>
  <c r="Y19" i="8"/>
  <c r="AK19" i="8"/>
  <c r="G17" i="8"/>
  <c r="S17" i="8"/>
  <c r="AE17" i="8"/>
  <c r="AQ17" i="8"/>
  <c r="M17" i="8"/>
  <c r="Y17" i="8"/>
  <c r="AK17" i="8"/>
  <c r="G12" i="8"/>
  <c r="AE12" i="8"/>
  <c r="S12" i="8"/>
  <c r="AQ12" i="8"/>
  <c r="M12" i="8"/>
  <c r="Y12" i="8"/>
  <c r="AK12" i="8"/>
  <c r="M6" i="8"/>
  <c r="Y6" i="8"/>
  <c r="AK6" i="8"/>
  <c r="G6" i="8"/>
  <c r="S6" i="8"/>
  <c r="AE6" i="8"/>
  <c r="AQ6" i="8"/>
  <c r="B114" i="8"/>
  <c r="G5" i="8"/>
  <c r="S5" i="8"/>
  <c r="AE5" i="8"/>
  <c r="AQ5" i="8"/>
  <c r="M5" i="8"/>
  <c r="Y5" i="8"/>
  <c r="AK5" i="8"/>
  <c r="A111" i="8"/>
  <c r="Q136" i="4"/>
  <c r="Q40" i="11"/>
  <c r="Q102" i="11" s="1"/>
  <c r="F99" i="5"/>
  <c r="F95" i="5"/>
  <c r="F91" i="5"/>
  <c r="F86" i="5"/>
  <c r="F74" i="5"/>
  <c r="F66" i="5"/>
  <c r="F57" i="5"/>
  <c r="F43" i="5"/>
  <c r="F33" i="5"/>
  <c r="F28" i="5"/>
  <c r="F24" i="5"/>
  <c r="F9" i="5"/>
  <c r="F16" i="6"/>
  <c r="G11" i="6"/>
  <c r="G16" i="6" s="1"/>
  <c r="G10" i="6"/>
  <c r="D37" i="9" s="1"/>
  <c r="G45" i="2"/>
  <c r="G49" i="2" s="1"/>
  <c r="Q13" i="11"/>
  <c r="G50" i="2"/>
  <c r="G51" i="2" s="1"/>
  <c r="G63" i="3"/>
  <c r="G64" i="3" s="1"/>
  <c r="N25" i="18"/>
  <c r="N35" i="18"/>
  <c r="N91" i="18" s="1"/>
  <c r="N91" i="10"/>
  <c r="N36" i="18"/>
  <c r="N93" i="18" s="1"/>
  <c r="N93" i="10"/>
  <c r="N70" i="18"/>
  <c r="N96" i="10"/>
  <c r="Q24" i="2"/>
  <c r="S24" i="2"/>
  <c r="Q155" i="2"/>
  <c r="T53" i="3"/>
  <c r="W53" i="8"/>
  <c r="N53" i="8"/>
  <c r="K53" i="8"/>
  <c r="H53" i="8"/>
  <c r="M25" i="18"/>
  <c r="M35" i="18"/>
  <c r="M91" i="18" s="1"/>
  <c r="M91" i="10"/>
  <c r="M36" i="18"/>
  <c r="M93" i="18" s="1"/>
  <c r="M93" i="10"/>
  <c r="Q82" i="4"/>
  <c r="D138" i="4"/>
  <c r="F138" i="4"/>
  <c r="H138" i="4"/>
  <c r="J138" i="4"/>
  <c r="L138" i="4"/>
  <c r="F10" i="6"/>
  <c r="O58" i="19"/>
  <c r="Q54" i="19"/>
  <c r="N54" i="19"/>
  <c r="C110" i="8"/>
  <c r="Q17" i="10"/>
  <c r="N18" i="10"/>
  <c r="P18" i="10"/>
  <c r="M22" i="10"/>
  <c r="M99" i="18"/>
  <c r="M41" i="10"/>
  <c r="N52" i="10"/>
  <c r="M55" i="10"/>
  <c r="M55" i="18" s="1"/>
  <c r="M83" i="18"/>
  <c r="N84" i="18"/>
  <c r="N75" i="10"/>
  <c r="Q80" i="10"/>
  <c r="N81" i="10"/>
  <c r="P81" i="10"/>
  <c r="M82" i="10"/>
  <c r="N83" i="10"/>
  <c r="M84" i="10"/>
  <c r="M90" i="10"/>
  <c r="N95" i="10"/>
  <c r="M98" i="10"/>
  <c r="N99" i="10"/>
  <c r="N101" i="10"/>
  <c r="M102" i="10"/>
  <c r="O102" i="10"/>
  <c r="S14" i="11"/>
  <c r="S66" i="11" s="1"/>
  <c r="S90" i="11" s="1"/>
  <c r="U14" i="11"/>
  <c r="U38" i="11" s="1"/>
  <c r="W14" i="11"/>
  <c r="W66" i="11" s="1"/>
  <c r="W90" i="11" s="1"/>
  <c r="Y14" i="11"/>
  <c r="Y38" i="11" s="1"/>
  <c r="N18" i="11"/>
  <c r="M22" i="11"/>
  <c r="S39" i="11"/>
  <c r="S101" i="11" s="1"/>
  <c r="U39" i="11"/>
  <c r="U101" i="11" s="1"/>
  <c r="W39" i="11"/>
  <c r="W101" i="11" s="1"/>
  <c r="Y39" i="11"/>
  <c r="Y101" i="11" s="1"/>
  <c r="U40" i="11"/>
  <c r="U102" i="11" s="1"/>
  <c r="Y40" i="11"/>
  <c r="Y102" i="11" s="1"/>
  <c r="M41" i="11"/>
  <c r="Q90" i="11"/>
  <c r="Y66" i="11"/>
  <c r="Y90" i="11" s="1"/>
  <c r="U66" i="11"/>
  <c r="U90" i="11" s="1"/>
  <c r="M81" i="11"/>
  <c r="N82" i="11"/>
  <c r="T14" i="12"/>
  <c r="X14" i="12"/>
  <c r="V39" i="12"/>
  <c r="V101" i="12" s="1"/>
  <c r="Z39" i="12"/>
  <c r="Z101" i="12" s="1"/>
  <c r="P42" i="12"/>
  <c r="N84" i="12"/>
  <c r="V66" i="12"/>
  <c r="V90" i="12" s="1"/>
  <c r="Z66" i="12"/>
  <c r="Z90" i="12" s="1"/>
  <c r="N81" i="12"/>
  <c r="N83" i="12"/>
  <c r="Q101" i="12"/>
  <c r="V110" i="12"/>
  <c r="Z110" i="12"/>
  <c r="T110" i="13"/>
  <c r="Q13" i="13"/>
  <c r="V110" i="13"/>
  <c r="V14" i="13"/>
  <c r="X110" i="13"/>
  <c r="X14" i="13"/>
  <c r="N82" i="13"/>
  <c r="N41" i="13"/>
  <c r="M93" i="13"/>
  <c r="N75" i="13"/>
  <c r="Q53" i="19"/>
  <c r="Q55" i="19"/>
  <c r="N53" i="19"/>
  <c r="J5" i="8"/>
  <c r="P5" i="8"/>
  <c r="V5" i="8"/>
  <c r="AB5" i="8"/>
  <c r="AH5" i="8"/>
  <c r="AN5" i="8"/>
  <c r="AT5" i="8"/>
  <c r="AT51" i="8" s="1"/>
  <c r="J6" i="8"/>
  <c r="P6" i="8"/>
  <c r="V6" i="8"/>
  <c r="AB6" i="8"/>
  <c r="AH6" i="8"/>
  <c r="AN6" i="8"/>
  <c r="J7" i="8"/>
  <c r="P7" i="8"/>
  <c r="V7" i="8"/>
  <c r="AB7" i="8"/>
  <c r="AH7" i="8"/>
  <c r="AN7" i="8"/>
  <c r="J8" i="8"/>
  <c r="P8" i="8"/>
  <c r="V8" i="8"/>
  <c r="AB8" i="8"/>
  <c r="AH8" i="8"/>
  <c r="AN8" i="8"/>
  <c r="J9" i="8"/>
  <c r="P9" i="8"/>
  <c r="V9" i="8"/>
  <c r="AB9" i="8"/>
  <c r="AH9" i="8"/>
  <c r="AN9" i="8"/>
  <c r="J10" i="8"/>
  <c r="P10" i="8"/>
  <c r="V10" i="8"/>
  <c r="AB10" i="8"/>
  <c r="AH10" i="8"/>
  <c r="AN10" i="8"/>
  <c r="J11" i="8"/>
  <c r="P11" i="8"/>
  <c r="V11" i="8"/>
  <c r="AB11" i="8"/>
  <c r="AH11" i="8"/>
  <c r="AN11" i="8"/>
  <c r="J12" i="8"/>
  <c r="P12" i="8"/>
  <c r="V12" i="8"/>
  <c r="AB12" i="8"/>
  <c r="AH12" i="8"/>
  <c r="AN12" i="8"/>
  <c r="J13" i="8"/>
  <c r="P13" i="8"/>
  <c r="V13" i="8"/>
  <c r="AB13" i="8"/>
  <c r="AH13" i="8"/>
  <c r="AN13" i="8"/>
  <c r="J14" i="8"/>
  <c r="P14" i="8"/>
  <c r="V14" i="8"/>
  <c r="AB14" i="8"/>
  <c r="AH14" i="8"/>
  <c r="AN14" i="8"/>
  <c r="J15" i="8"/>
  <c r="P15" i="8"/>
  <c r="V15" i="8"/>
  <c r="AB15" i="8"/>
  <c r="AH15" i="8"/>
  <c r="AN15" i="8"/>
  <c r="J16" i="8"/>
  <c r="P16" i="8"/>
  <c r="V16" i="8"/>
  <c r="AB16" i="8"/>
  <c r="AH16" i="8"/>
  <c r="AN16" i="8"/>
  <c r="J17" i="8"/>
  <c r="P17" i="8"/>
  <c r="V17" i="8"/>
  <c r="AB17" i="8"/>
  <c r="AH17" i="8"/>
  <c r="AN17" i="8"/>
  <c r="J18" i="8"/>
  <c r="P18" i="8"/>
  <c r="V18" i="8"/>
  <c r="AB18" i="8"/>
  <c r="AH18" i="8"/>
  <c r="AN18" i="8"/>
  <c r="J19" i="8"/>
  <c r="P19" i="8"/>
  <c r="V19" i="8"/>
  <c r="AB19" i="8"/>
  <c r="AH19" i="8"/>
  <c r="AN19" i="8"/>
  <c r="J20" i="8"/>
  <c r="P20" i="8"/>
  <c r="V20" i="8"/>
  <c r="AB20" i="8"/>
  <c r="AH20" i="8"/>
  <c r="AN20" i="8"/>
  <c r="N22" i="10"/>
  <c r="P28" i="10"/>
  <c r="P28" i="18" s="1"/>
  <c r="Q38" i="10"/>
  <c r="Q40" i="18"/>
  <c r="Q102" i="18" s="1"/>
  <c r="O102" i="18"/>
  <c r="Q40" i="10"/>
  <c r="Q102" i="10" s="1"/>
  <c r="N41" i="10"/>
  <c r="Q48" i="10"/>
  <c r="Q49" i="10" s="1"/>
  <c r="N49" i="10"/>
  <c r="P49" i="10"/>
  <c r="M52" i="10"/>
  <c r="N55" i="10"/>
  <c r="N83" i="18"/>
  <c r="M84" i="18"/>
  <c r="M81" i="10"/>
  <c r="O81" i="10"/>
  <c r="N82" i="10"/>
  <c r="M83" i="10"/>
  <c r="N84" i="10"/>
  <c r="N90" i="10"/>
  <c r="N92" i="10"/>
  <c r="M95" i="10"/>
  <c r="N98" i="10"/>
  <c r="M99" i="10"/>
  <c r="M101" i="10"/>
  <c r="N102" i="10"/>
  <c r="P102" i="10"/>
  <c r="T14" i="11"/>
  <c r="V14" i="11"/>
  <c r="V38" i="11" s="1"/>
  <c r="X14" i="11"/>
  <c r="T39" i="11"/>
  <c r="T101" i="11" s="1"/>
  <c r="X39" i="11"/>
  <c r="X101" i="11" s="1"/>
  <c r="X40" i="11"/>
  <c r="X102" i="11" s="1"/>
  <c r="M52" i="11"/>
  <c r="N83" i="11"/>
  <c r="M84" i="11"/>
  <c r="P78" i="11"/>
  <c r="N41" i="12"/>
  <c r="P81" i="12"/>
  <c r="P103" i="12" s="1"/>
  <c r="Q90" i="12"/>
  <c r="T110" i="12"/>
  <c r="M91" i="13"/>
  <c r="M41" i="13"/>
  <c r="M83" i="13"/>
  <c r="M84" i="13"/>
  <c r="P78" i="13"/>
  <c r="P103" i="13"/>
  <c r="U14" i="12"/>
  <c r="W14" i="12"/>
  <c r="Y14" i="12"/>
  <c r="M22" i="12"/>
  <c r="M52" i="12"/>
  <c r="V39" i="13"/>
  <c r="V101" i="13" s="1"/>
  <c r="X39" i="13"/>
  <c r="X101" i="13" s="1"/>
  <c r="M52" i="13"/>
  <c r="V66" i="13"/>
  <c r="V90" i="13" s="1"/>
  <c r="X66" i="13"/>
  <c r="X90" i="13" s="1"/>
  <c r="Q90" i="13"/>
  <c r="T14" i="14"/>
  <c r="V14" i="14"/>
  <c r="X14" i="14"/>
  <c r="Z14" i="14"/>
  <c r="M22" i="14"/>
  <c r="M99" i="14"/>
  <c r="T38" i="14"/>
  <c r="V38" i="14"/>
  <c r="X38" i="14"/>
  <c r="Z38" i="14"/>
  <c r="T39" i="14"/>
  <c r="T101" i="14" s="1"/>
  <c r="V39" i="14"/>
  <c r="V101" i="14" s="1"/>
  <c r="X39" i="14"/>
  <c r="X101" i="14" s="1"/>
  <c r="Z39" i="14"/>
  <c r="Z101" i="14" s="1"/>
  <c r="T40" i="14"/>
  <c r="T102" i="14" s="1"/>
  <c r="V40" i="14"/>
  <c r="V102" i="14" s="1"/>
  <c r="X40" i="14"/>
  <c r="X102" i="14" s="1"/>
  <c r="Z40" i="14"/>
  <c r="Z102" i="14" s="1"/>
  <c r="M52" i="14"/>
  <c r="M83" i="14"/>
  <c r="N84" i="14"/>
  <c r="N91" i="15"/>
  <c r="N93" i="15"/>
  <c r="S39" i="15"/>
  <c r="S101" i="15" s="1"/>
  <c r="P78" i="15"/>
  <c r="P103" i="16"/>
  <c r="S111" i="16" s="1"/>
  <c r="N91" i="17"/>
  <c r="N93" i="17"/>
  <c r="P78" i="17"/>
  <c r="P49" i="18"/>
  <c r="BA14" i="20"/>
  <c r="BC13" i="20"/>
  <c r="AK13" i="20"/>
  <c r="BE14" i="20"/>
  <c r="BK13" i="20"/>
  <c r="AO14" i="20"/>
  <c r="U14" i="14"/>
  <c r="W14" i="14"/>
  <c r="Y14" i="14"/>
  <c r="N86" i="14"/>
  <c r="U38" i="14"/>
  <c r="W38" i="14"/>
  <c r="U39" i="14"/>
  <c r="U101" i="14" s="1"/>
  <c r="W39" i="14"/>
  <c r="W101" i="14" s="1"/>
  <c r="Y39" i="14"/>
  <c r="Y101" i="14" s="1"/>
  <c r="U40" i="14"/>
  <c r="U102" i="14" s="1"/>
  <c r="Y40" i="14"/>
  <c r="Y102" i="14" s="1"/>
  <c r="M41" i="14"/>
  <c r="N83" i="14"/>
  <c r="M84" i="14"/>
  <c r="P78" i="14"/>
  <c r="R14" i="15"/>
  <c r="S68" i="15"/>
  <c r="S92" i="15" s="1"/>
  <c r="S66" i="15"/>
  <c r="S90" i="15" s="1"/>
  <c r="P103" i="15"/>
  <c r="P78" i="16"/>
  <c r="P103" i="17"/>
  <c r="S111" i="17" s="1"/>
  <c r="Q52" i="19"/>
  <c r="R8" i="20"/>
  <c r="AP14" i="20"/>
  <c r="AR13" i="20"/>
  <c r="AX14" i="20"/>
  <c r="AW13" i="20"/>
  <c r="BB14" i="20"/>
  <c r="BG13" i="20"/>
  <c r="AQ14" i="20"/>
  <c r="N18" i="15"/>
  <c r="P18" i="15"/>
  <c r="P42" i="15" s="1"/>
  <c r="M22" i="15"/>
  <c r="S38" i="15"/>
  <c r="T39" i="15"/>
  <c r="T101" i="15" s="1"/>
  <c r="S40" i="15"/>
  <c r="S102" i="15" s="1"/>
  <c r="M41" i="15"/>
  <c r="M52" i="15"/>
  <c r="M81" i="15"/>
  <c r="N82" i="15"/>
  <c r="Q101" i="15"/>
  <c r="N18" i="16"/>
  <c r="P18" i="16"/>
  <c r="P42" i="16" s="1"/>
  <c r="M22" i="16"/>
  <c r="M41" i="16"/>
  <c r="M52" i="16"/>
  <c r="M22" i="17"/>
  <c r="M41" i="17"/>
  <c r="M52" i="17"/>
  <c r="Q92" i="17"/>
  <c r="N18" i="18"/>
  <c r="P18" i="18"/>
  <c r="Q39" i="18"/>
  <c r="Q101" i="18" s="1"/>
  <c r="Q66" i="18"/>
  <c r="Q90" i="18" s="1"/>
  <c r="Q68" i="18"/>
  <c r="Q92" i="18" s="1"/>
  <c r="P92" i="18"/>
  <c r="N18" i="19"/>
  <c r="M22" i="19"/>
  <c r="M41" i="19"/>
  <c r="M52" i="19"/>
  <c r="N82" i="19"/>
  <c r="S13" i="20"/>
  <c r="N18" i="20"/>
  <c r="M22" i="20"/>
  <c r="M86" i="20" s="1"/>
  <c r="T40" i="15"/>
  <c r="T102" i="15" s="1"/>
  <c r="T66" i="15"/>
  <c r="T90" i="15" s="1"/>
  <c r="T68" i="15"/>
  <c r="T92" i="15" s="1"/>
  <c r="M18" i="16"/>
  <c r="N41" i="16"/>
  <c r="M18" i="17"/>
  <c r="N41" i="17"/>
  <c r="M41" i="20"/>
  <c r="M83" i="20"/>
  <c r="M84" i="20"/>
  <c r="Q90" i="20"/>
  <c r="N41" i="20"/>
  <c r="N48" i="20"/>
  <c r="N81" i="20" s="1"/>
  <c r="N49" i="20"/>
  <c r="M52" i="20"/>
  <c r="N83" i="20"/>
  <c r="N84" i="20"/>
  <c r="P78" i="20"/>
  <c r="Q92" i="20"/>
  <c r="P103" i="21"/>
  <c r="P78" i="21"/>
  <c r="T14" i="21"/>
  <c r="N18" i="21"/>
  <c r="P18" i="21"/>
  <c r="P42" i="21" s="1"/>
  <c r="S38" i="21"/>
  <c r="U38" i="21"/>
  <c r="S39" i="21"/>
  <c r="S101" i="21" s="1"/>
  <c r="U39" i="21"/>
  <c r="U101" i="21" s="1"/>
  <c r="S40" i="21"/>
  <c r="S102" i="21" s="1"/>
  <c r="U40" i="21"/>
  <c r="U102" i="21" s="1"/>
  <c r="N41" i="21"/>
  <c r="M52" i="21"/>
  <c r="S110" i="21"/>
  <c r="U110" i="21"/>
  <c r="M18" i="22"/>
  <c r="M82" i="22"/>
  <c r="M41" i="22"/>
  <c r="N91" i="22"/>
  <c r="M93" i="22"/>
  <c r="N83" i="22"/>
  <c r="N84" i="22"/>
  <c r="P103" i="22"/>
  <c r="S111" i="22" s="1"/>
  <c r="M18" i="21"/>
  <c r="M22" i="21"/>
  <c r="M86" i="21" s="1"/>
  <c r="T40" i="21"/>
  <c r="T102" i="21" s="1"/>
  <c r="M41" i="21"/>
  <c r="S66" i="21"/>
  <c r="S90" i="21" s="1"/>
  <c r="U66" i="21"/>
  <c r="U90" i="21" s="1"/>
  <c r="M22" i="22"/>
  <c r="N82" i="22"/>
  <c r="N41" i="22"/>
  <c r="M83" i="22"/>
  <c r="M84" i="22"/>
  <c r="M91" i="23"/>
  <c r="M41" i="23"/>
  <c r="M52" i="23"/>
  <c r="M83" i="23"/>
  <c r="P81" i="23"/>
  <c r="P103" i="23" s="1"/>
  <c r="S111" i="23" s="1"/>
  <c r="Q92" i="23"/>
  <c r="S66" i="24"/>
  <c r="S90" i="24" s="1"/>
  <c r="S39" i="24"/>
  <c r="S101" i="24" s="1"/>
  <c r="M52" i="22"/>
  <c r="N18" i="23"/>
  <c r="N82" i="23"/>
  <c r="N41" i="23"/>
  <c r="T14" i="24"/>
  <c r="M18" i="24"/>
  <c r="M82" i="24"/>
  <c r="M41" i="24"/>
  <c r="M22" i="24"/>
  <c r="M86" i="24" s="1"/>
  <c r="N82" i="24"/>
  <c r="N41" i="24"/>
  <c r="S38" i="24"/>
  <c r="T38" i="24"/>
  <c r="T40" i="24"/>
  <c r="T102" i="24" s="1"/>
  <c r="M83" i="24"/>
  <c r="M84" i="24"/>
  <c r="T66" i="24"/>
  <c r="T90" i="24" s="1"/>
  <c r="T39" i="24"/>
  <c r="T101" i="24" s="1"/>
  <c r="S40" i="24"/>
  <c r="S102" i="24" s="1"/>
  <c r="M52" i="24"/>
  <c r="N83" i="24"/>
  <c r="N84" i="24"/>
  <c r="P78" i="24"/>
  <c r="P103" i="24"/>
  <c r="J36" i="9" l="1"/>
  <c r="AD36" i="9" s="1"/>
  <c r="N36" i="9"/>
  <c r="P36" i="9"/>
  <c r="R36" i="9"/>
  <c r="T36" i="9"/>
  <c r="L36" i="9"/>
  <c r="AF36" i="9" s="1"/>
  <c r="V36" i="9"/>
  <c r="X36" i="9"/>
  <c r="L37" i="9"/>
  <c r="AF37" i="9" s="1"/>
  <c r="P37" i="9"/>
  <c r="T37" i="9"/>
  <c r="X37" i="9"/>
  <c r="J37" i="9"/>
  <c r="AD37" i="9" s="1"/>
  <c r="N37" i="9"/>
  <c r="R37" i="9"/>
  <c r="V37" i="9"/>
  <c r="Y51" i="8"/>
  <c r="Y53" i="8" s="1"/>
  <c r="Y56" i="8" s="1"/>
  <c r="AK51" i="8"/>
  <c r="O16" i="22" s="1"/>
  <c r="AQ51" i="8"/>
  <c r="AQ53" i="8" s="1"/>
  <c r="AQ119" i="8" s="1"/>
  <c r="S51" i="8"/>
  <c r="O16" i="14" s="1"/>
  <c r="AE51" i="8"/>
  <c r="G51" i="8"/>
  <c r="G53" i="8" s="1"/>
  <c r="M16" i="20"/>
  <c r="O16" i="20" s="1"/>
  <c r="S53" i="8"/>
  <c r="M51" i="8"/>
  <c r="T40" i="11"/>
  <c r="T102" i="11" s="1"/>
  <c r="W40" i="11"/>
  <c r="W102" i="11" s="1"/>
  <c r="S40" i="11"/>
  <c r="S102" i="11" s="1"/>
  <c r="F113" i="5"/>
  <c r="V40" i="11"/>
  <c r="V102" i="11" s="1"/>
  <c r="V39" i="11"/>
  <c r="V101" i="11" s="1"/>
  <c r="Z101" i="11" s="1"/>
  <c r="M86" i="23"/>
  <c r="R13" i="20"/>
  <c r="M86" i="19"/>
  <c r="M86" i="16"/>
  <c r="BI14" i="20"/>
  <c r="AV14" i="20"/>
  <c r="BJ14" i="20"/>
  <c r="AM14" i="20"/>
  <c r="W66" i="14"/>
  <c r="W90" i="14" s="1"/>
  <c r="Z111" i="14"/>
  <c r="Z125" i="14" s="1"/>
  <c r="Z66" i="14"/>
  <c r="Z90" i="14" s="1"/>
  <c r="V66" i="14"/>
  <c r="V90" i="14" s="1"/>
  <c r="M86" i="12"/>
  <c r="X66" i="11"/>
  <c r="X90" i="11" s="1"/>
  <c r="T66" i="11"/>
  <c r="AW50" i="8"/>
  <c r="AW49" i="8"/>
  <c r="AW48" i="8"/>
  <c r="AW47" i="8"/>
  <c r="AW46" i="8"/>
  <c r="AW45" i="8"/>
  <c r="AW44" i="8"/>
  <c r="AW43" i="8"/>
  <c r="AW42" i="8"/>
  <c r="AW41" i="8"/>
  <c r="AW40" i="8"/>
  <c r="AW39" i="8"/>
  <c r="AW38" i="8"/>
  <c r="AW37" i="8"/>
  <c r="AW36" i="8"/>
  <c r="AW35" i="8"/>
  <c r="AW34" i="8"/>
  <c r="AW33" i="8"/>
  <c r="AW32" i="8"/>
  <c r="AW31" i="8"/>
  <c r="AW30" i="8"/>
  <c r="AW29" i="8"/>
  <c r="AW28" i="8"/>
  <c r="AW27" i="8"/>
  <c r="AW26" i="8"/>
  <c r="AW25" i="8"/>
  <c r="AW24" i="8"/>
  <c r="AW23" i="8"/>
  <c r="AW22" i="8"/>
  <c r="AW21" i="8"/>
  <c r="AW20" i="8"/>
  <c r="AW19" i="8"/>
  <c r="AW18" i="8"/>
  <c r="AW17" i="8"/>
  <c r="AW16" i="8"/>
  <c r="AW15" i="8"/>
  <c r="AW14" i="8"/>
  <c r="AW13" i="8"/>
  <c r="AW12" i="8"/>
  <c r="AW11" i="8"/>
  <c r="AW10" i="8"/>
  <c r="AW9" i="8"/>
  <c r="AW8" i="8"/>
  <c r="AW7" i="8"/>
  <c r="AW6" i="8"/>
  <c r="AN51" i="8"/>
  <c r="AB51" i="8"/>
  <c r="P51" i="8"/>
  <c r="X40" i="13"/>
  <c r="X102" i="13" s="1"/>
  <c r="X38" i="13"/>
  <c r="V40" i="13"/>
  <c r="V102" i="13" s="1"/>
  <c r="V38" i="13"/>
  <c r="Y14" i="13"/>
  <c r="U14" i="13"/>
  <c r="W14" i="13"/>
  <c r="W66" i="12"/>
  <c r="W90" i="12" s="1"/>
  <c r="W39" i="12"/>
  <c r="W101" i="12" s="1"/>
  <c r="R14" i="12"/>
  <c r="T66" i="12"/>
  <c r="T90" i="12" s="1"/>
  <c r="T39" i="12"/>
  <c r="T101" i="12" s="1"/>
  <c r="V66" i="11"/>
  <c r="V90" i="11" s="1"/>
  <c r="Q14" i="11"/>
  <c r="N48" i="18"/>
  <c r="M22" i="18"/>
  <c r="M86" i="10"/>
  <c r="Q81" i="10"/>
  <c r="Q58" i="19"/>
  <c r="M89" i="18"/>
  <c r="T56" i="3"/>
  <c r="T55" i="3"/>
  <c r="M86" i="13"/>
  <c r="R14" i="24"/>
  <c r="M86" i="22"/>
  <c r="T39" i="21"/>
  <c r="T101" i="21" s="1"/>
  <c r="T66" i="21"/>
  <c r="T90" i="21" s="1"/>
  <c r="T38" i="21"/>
  <c r="R14" i="21"/>
  <c r="M86" i="17"/>
  <c r="M86" i="15"/>
  <c r="BM14" i="20"/>
  <c r="BH14" i="20"/>
  <c r="AU14" i="20"/>
  <c r="AS14" i="20"/>
  <c r="AN14" i="20"/>
  <c r="W40" i="14"/>
  <c r="W102" i="14" s="1"/>
  <c r="Y111" i="14"/>
  <c r="Y125" i="14" s="1"/>
  <c r="BO14" i="20"/>
  <c r="BL14" i="20"/>
  <c r="AZ14" i="20"/>
  <c r="AT14" i="20"/>
  <c r="AL14" i="20"/>
  <c r="BN14" i="20"/>
  <c r="BF14" i="20"/>
  <c r="BD14" i="20"/>
  <c r="AY14" i="20"/>
  <c r="Y66" i="14"/>
  <c r="Y90" i="14" s="1"/>
  <c r="U66" i="14"/>
  <c r="U90" i="14" s="1"/>
  <c r="M86" i="14"/>
  <c r="X66" i="14"/>
  <c r="X90" i="14" s="1"/>
  <c r="T66" i="14"/>
  <c r="T90" i="14" s="1"/>
  <c r="S14" i="14"/>
  <c r="Y38" i="14"/>
  <c r="M52" i="18"/>
  <c r="N22" i="18"/>
  <c r="N86" i="10"/>
  <c r="O16" i="24"/>
  <c r="AT53" i="8"/>
  <c r="AT119" i="8" s="1"/>
  <c r="AH51" i="8"/>
  <c r="V51" i="8"/>
  <c r="J51" i="8"/>
  <c r="T14" i="13"/>
  <c r="U66" i="12"/>
  <c r="Y66" i="12"/>
  <c r="Y90" i="12" s="1"/>
  <c r="U39" i="12"/>
  <c r="Y39" i="12"/>
  <c r="Y101" i="12" s="1"/>
  <c r="X66" i="12"/>
  <c r="X90" i="12" s="1"/>
  <c r="X39" i="12"/>
  <c r="X101" i="12" s="1"/>
  <c r="M86" i="11"/>
  <c r="S104" i="10"/>
  <c r="N52" i="18"/>
  <c r="C114" i="8"/>
  <c r="Q138" i="4"/>
  <c r="Q83" i="4" s="1"/>
  <c r="Q31" i="18" s="1"/>
  <c r="T38" i="11"/>
  <c r="X38" i="11"/>
  <c r="S38" i="11"/>
  <c r="W38" i="11"/>
  <c r="M89" i="10"/>
  <c r="F118" i="5"/>
  <c r="U138" i="4"/>
  <c r="Q156" i="2"/>
  <c r="Q157" i="2"/>
  <c r="N89" i="10"/>
  <c r="Q18" i="10"/>
  <c r="Y73" i="8" l="1"/>
  <c r="Y119" i="8"/>
  <c r="Y57" i="8"/>
  <c r="Y64" i="8"/>
  <c r="Y65" i="8"/>
  <c r="O34" i="20"/>
  <c r="Q34" i="20" s="1"/>
  <c r="Y70" i="8"/>
  <c r="G71" i="8"/>
  <c r="E39" i="9"/>
  <c r="F39" i="9" s="1"/>
  <c r="G62" i="8"/>
  <c r="Y61" i="8"/>
  <c r="Y69" i="8"/>
  <c r="Y77" i="8"/>
  <c r="Y116" i="8"/>
  <c r="Y60" i="8"/>
  <c r="Y72" i="8"/>
  <c r="Y78" i="8"/>
  <c r="Y62" i="8"/>
  <c r="G78" i="8"/>
  <c r="Y59" i="8"/>
  <c r="Y63" i="8"/>
  <c r="Y67" i="8"/>
  <c r="Y71" i="8"/>
  <c r="Y75" i="8"/>
  <c r="Y112" i="8"/>
  <c r="O73" i="20"/>
  <c r="O98" i="20" s="1"/>
  <c r="O16" i="23"/>
  <c r="Q16" i="23" s="1"/>
  <c r="Y76" i="8"/>
  <c r="Y68" i="8"/>
  <c r="Y58" i="8"/>
  <c r="Y74" i="8"/>
  <c r="Y66" i="8"/>
  <c r="AK52" i="8"/>
  <c r="G63" i="8"/>
  <c r="S71" i="8"/>
  <c r="AK53" i="8"/>
  <c r="AK119" i="8" s="1"/>
  <c r="G70" i="8"/>
  <c r="G119" i="8"/>
  <c r="G59" i="8"/>
  <c r="G67" i="8"/>
  <c r="G75" i="8"/>
  <c r="S63" i="8"/>
  <c r="O73" i="14"/>
  <c r="Q73" i="14" s="1"/>
  <c r="G58" i="8"/>
  <c r="G66" i="8"/>
  <c r="G74" i="8"/>
  <c r="S59" i="8"/>
  <c r="S67" i="8"/>
  <c r="S75" i="8"/>
  <c r="S112" i="8"/>
  <c r="S119" i="8"/>
  <c r="G57" i="8"/>
  <c r="G61" i="8"/>
  <c r="G65" i="8"/>
  <c r="G69" i="8"/>
  <c r="G73" i="8"/>
  <c r="G77" i="8"/>
  <c r="E34" i="9"/>
  <c r="F34" i="9" s="1"/>
  <c r="O34" i="10" s="1"/>
  <c r="O95" i="10" s="1"/>
  <c r="S57" i="8"/>
  <c r="S61" i="8"/>
  <c r="S65" i="8"/>
  <c r="S69" i="8"/>
  <c r="S73" i="8"/>
  <c r="S77" i="8"/>
  <c r="O34" i="14"/>
  <c r="O95" i="14" s="1"/>
  <c r="S116" i="8"/>
  <c r="G56" i="8"/>
  <c r="G60" i="8"/>
  <c r="G64" i="8"/>
  <c r="G68" i="8"/>
  <c r="G72" i="8"/>
  <c r="G76" i="8"/>
  <c r="AE53" i="8"/>
  <c r="M17" i="20"/>
  <c r="M18" i="20" s="1"/>
  <c r="M53" i="8"/>
  <c r="S58" i="8"/>
  <c r="S62" i="8"/>
  <c r="S66" i="8"/>
  <c r="S70" i="8"/>
  <c r="S74" i="8"/>
  <c r="S78" i="8"/>
  <c r="S56" i="8"/>
  <c r="S60" i="8"/>
  <c r="S64" i="8"/>
  <c r="S68" i="8"/>
  <c r="S72" i="8"/>
  <c r="S76" i="8"/>
  <c r="Z102" i="11"/>
  <c r="Z39" i="11"/>
  <c r="Z40" i="11"/>
  <c r="Z38" i="11"/>
  <c r="T90" i="11"/>
  <c r="Z90" i="11" s="1"/>
  <c r="Z66" i="11"/>
  <c r="M18" i="14"/>
  <c r="O17" i="20"/>
  <c r="O18" i="20" s="1"/>
  <c r="Q16" i="20"/>
  <c r="AV51" i="8"/>
  <c r="AW5" i="8"/>
  <c r="M16" i="19"/>
  <c r="V53" i="8"/>
  <c r="V52" i="8"/>
  <c r="O34" i="24"/>
  <c r="AT112" i="8"/>
  <c r="M86" i="18"/>
  <c r="W38" i="13"/>
  <c r="W39" i="13"/>
  <c r="W101" i="13" s="1"/>
  <c r="W40" i="13"/>
  <c r="W102" i="13" s="1"/>
  <c r="W66" i="13"/>
  <c r="W90" i="13" s="1"/>
  <c r="R14" i="13"/>
  <c r="Y66" i="13"/>
  <c r="Y90" i="13" s="1"/>
  <c r="Y40" i="13"/>
  <c r="Y102" i="13" s="1"/>
  <c r="Y38" i="13"/>
  <c r="Y39" i="13"/>
  <c r="Y101" i="13" s="1"/>
  <c r="M16" i="13"/>
  <c r="P53" i="8"/>
  <c r="P52" i="8"/>
  <c r="O16" i="17"/>
  <c r="AN52" i="8"/>
  <c r="AN53" i="8"/>
  <c r="Q13" i="20"/>
  <c r="AI14" i="20"/>
  <c r="V14" i="20"/>
  <c r="Z14" i="20"/>
  <c r="AD14" i="20"/>
  <c r="AJ14" i="20"/>
  <c r="W14" i="20"/>
  <c r="AA14" i="20"/>
  <c r="AE14" i="20"/>
  <c r="T14" i="20"/>
  <c r="X14" i="20"/>
  <c r="AB14" i="20"/>
  <c r="AF14" i="20"/>
  <c r="AH14" i="20"/>
  <c r="U14" i="20"/>
  <c r="Y14" i="20"/>
  <c r="AC14" i="20"/>
  <c r="AG14" i="20"/>
  <c r="O17" i="23"/>
  <c r="O18" i="23" s="1"/>
  <c r="O17" i="14"/>
  <c r="Q16" i="14"/>
  <c r="O18" i="14"/>
  <c r="P137" i="4"/>
  <c r="N137" i="4"/>
  <c r="O137" i="4"/>
  <c r="M137" i="4"/>
  <c r="K137" i="4"/>
  <c r="I137" i="4"/>
  <c r="G137" i="4"/>
  <c r="E137" i="4"/>
  <c r="C137" i="4"/>
  <c r="P83" i="4"/>
  <c r="N83" i="4"/>
  <c r="L83" i="4"/>
  <c r="J83" i="4"/>
  <c r="H83" i="4"/>
  <c r="F83" i="4"/>
  <c r="D83" i="4"/>
  <c r="D137" i="4"/>
  <c r="H137" i="4"/>
  <c r="L137" i="4"/>
  <c r="C83" i="4"/>
  <c r="G83" i="4"/>
  <c r="K83" i="4"/>
  <c r="O83" i="4"/>
  <c r="F137" i="4"/>
  <c r="J137" i="4"/>
  <c r="Q137" i="4"/>
  <c r="E83" i="4"/>
  <c r="I83" i="4"/>
  <c r="M83" i="4"/>
  <c r="N111" i="8"/>
  <c r="K111" i="8"/>
  <c r="H111" i="8"/>
  <c r="W52" i="8"/>
  <c r="N52" i="8"/>
  <c r="K52" i="8"/>
  <c r="H52" i="8"/>
  <c r="W111" i="8"/>
  <c r="T111" i="8"/>
  <c r="G52" i="8"/>
  <c r="S52" i="8"/>
  <c r="AE52" i="8"/>
  <c r="M52" i="8"/>
  <c r="Y52" i="8"/>
  <c r="U101" i="12"/>
  <c r="S101" i="12" s="1"/>
  <c r="S39" i="12"/>
  <c r="U90" i="12"/>
  <c r="S90" i="12" s="1"/>
  <c r="S66" i="12"/>
  <c r="T40" i="13"/>
  <c r="T102" i="13" s="1"/>
  <c r="T38" i="13"/>
  <c r="T66" i="13"/>
  <c r="T90" i="13" s="1"/>
  <c r="T39" i="13"/>
  <c r="T101" i="13" s="1"/>
  <c r="O16" i="11"/>
  <c r="J53" i="8"/>
  <c r="J52" i="8"/>
  <c r="O16" i="21"/>
  <c r="AH52" i="8"/>
  <c r="AH53" i="8"/>
  <c r="AT52" i="8"/>
  <c r="O17" i="24"/>
  <c r="O18" i="24" s="1"/>
  <c r="Q16" i="24"/>
  <c r="N86" i="18"/>
  <c r="N81" i="18"/>
  <c r="N49" i="18"/>
  <c r="U40" i="13"/>
  <c r="U102" i="13" s="1"/>
  <c r="U66" i="13"/>
  <c r="U90" i="13" s="1"/>
  <c r="U38" i="13"/>
  <c r="U39" i="13"/>
  <c r="U101" i="13" s="1"/>
  <c r="AB52" i="8"/>
  <c r="AB53" i="8"/>
  <c r="S14" i="20"/>
  <c r="O17" i="22"/>
  <c r="O18" i="22" s="1"/>
  <c r="Q16" i="22"/>
  <c r="AQ52" i="8"/>
  <c r="AQ112" i="8"/>
  <c r="O34" i="23"/>
  <c r="O73" i="10" l="1"/>
  <c r="Z39" i="9"/>
  <c r="O95" i="20"/>
  <c r="O27" i="22"/>
  <c r="Q73" i="20"/>
  <c r="Q98" i="20" s="1"/>
  <c r="O98" i="14"/>
  <c r="Q34" i="14"/>
  <c r="Z34" i="14" s="1"/>
  <c r="Z95" i="14" s="1"/>
  <c r="O34" i="22"/>
  <c r="Q34" i="22" s="1"/>
  <c r="Q95" i="22" s="1"/>
  <c r="O73" i="22"/>
  <c r="Q73" i="22" s="1"/>
  <c r="Q98" i="22" s="1"/>
  <c r="Y110" i="8"/>
  <c r="M47" i="20" s="1"/>
  <c r="O21" i="22"/>
  <c r="Q21" i="22" s="1"/>
  <c r="Q30" i="22"/>
  <c r="O33" i="22"/>
  <c r="O36" i="22"/>
  <c r="AK112" i="8"/>
  <c r="G110" i="8"/>
  <c r="G114" i="8" s="1"/>
  <c r="G116" i="8" s="1"/>
  <c r="Q16" i="16"/>
  <c r="O73" i="16"/>
  <c r="AE76" i="8"/>
  <c r="AE72" i="8"/>
  <c r="AE68" i="8"/>
  <c r="AE64" i="8"/>
  <c r="AE60" i="8"/>
  <c r="AE56" i="8"/>
  <c r="AE77" i="8"/>
  <c r="AE73" i="8"/>
  <c r="AE69" i="8"/>
  <c r="AE65" i="8"/>
  <c r="AE61" i="8"/>
  <c r="AE57" i="8"/>
  <c r="AE119" i="8"/>
  <c r="AE112" i="8"/>
  <c r="AE78" i="8"/>
  <c r="AE74" i="8"/>
  <c r="AE70" i="8"/>
  <c r="AE66" i="8"/>
  <c r="AE62" i="8"/>
  <c r="AE58" i="8"/>
  <c r="O34" i="16"/>
  <c r="AE75" i="8"/>
  <c r="AE71" i="8"/>
  <c r="AE67" i="8"/>
  <c r="AE63" i="8"/>
  <c r="AE59" i="8"/>
  <c r="S110" i="8"/>
  <c r="Q16" i="12"/>
  <c r="G112" i="8"/>
  <c r="M112" i="8"/>
  <c r="M78" i="8"/>
  <c r="M74" i="8"/>
  <c r="M70" i="8"/>
  <c r="M66" i="8"/>
  <c r="M62" i="8"/>
  <c r="M58" i="8"/>
  <c r="O34" i="12"/>
  <c r="M77" i="8"/>
  <c r="M73" i="8"/>
  <c r="M69" i="8"/>
  <c r="M65" i="8"/>
  <c r="M61" i="8"/>
  <c r="M57" i="8"/>
  <c r="O73" i="12"/>
  <c r="M76" i="8"/>
  <c r="M72" i="8"/>
  <c r="M68" i="8"/>
  <c r="M64" i="8"/>
  <c r="M60" i="8"/>
  <c r="M56" i="8"/>
  <c r="M116" i="8"/>
  <c r="M75" i="8"/>
  <c r="M71" i="8"/>
  <c r="M67" i="8"/>
  <c r="M63" i="8"/>
  <c r="M59" i="8"/>
  <c r="M119" i="8"/>
  <c r="Y114" i="8"/>
  <c r="Q30" i="24"/>
  <c r="Q30" i="23"/>
  <c r="O73" i="15"/>
  <c r="O34" i="15"/>
  <c r="AB112" i="8"/>
  <c r="AB58" i="8"/>
  <c r="AB62" i="8"/>
  <c r="AB66" i="8"/>
  <c r="AB70" i="8"/>
  <c r="AB74" i="8"/>
  <c r="AB78" i="8"/>
  <c r="AB57" i="8"/>
  <c r="AB59" i="8"/>
  <c r="AB61" i="8"/>
  <c r="AB63" i="8"/>
  <c r="AB65" i="8"/>
  <c r="AB67" i="8"/>
  <c r="AB69" i="8"/>
  <c r="AB71" i="8"/>
  <c r="AB73" i="8"/>
  <c r="AB75" i="8"/>
  <c r="AB77" i="8"/>
  <c r="AB56" i="8"/>
  <c r="AB60" i="8"/>
  <c r="AB64" i="8"/>
  <c r="AB68" i="8"/>
  <c r="AB72" i="8"/>
  <c r="AB76" i="8"/>
  <c r="AB119" i="8"/>
  <c r="Q95" i="14"/>
  <c r="X34" i="14"/>
  <c r="X95" i="14" s="1"/>
  <c r="T34" i="14"/>
  <c r="T95" i="14" s="1"/>
  <c r="W34" i="14"/>
  <c r="W95" i="14" s="1"/>
  <c r="O73" i="21"/>
  <c r="AQ78" i="8"/>
  <c r="AK78" i="8"/>
  <c r="AT77" i="8"/>
  <c r="AN77" i="8"/>
  <c r="AH77" i="8"/>
  <c r="AQ76" i="8"/>
  <c r="AK76" i="8"/>
  <c r="AT75" i="8"/>
  <c r="AN75" i="8"/>
  <c r="AH75" i="8"/>
  <c r="AQ74" i="8"/>
  <c r="AK74" i="8"/>
  <c r="AT73" i="8"/>
  <c r="AN73" i="8"/>
  <c r="AH73" i="8"/>
  <c r="AQ72" i="8"/>
  <c r="AK72" i="8"/>
  <c r="AT71" i="8"/>
  <c r="AN71" i="8"/>
  <c r="AH71" i="8"/>
  <c r="AQ70" i="8"/>
  <c r="AK70" i="8"/>
  <c r="AT69" i="8"/>
  <c r="AN69" i="8"/>
  <c r="AH69" i="8"/>
  <c r="AQ68" i="8"/>
  <c r="AK68" i="8"/>
  <c r="AT67" i="8"/>
  <c r="AN67" i="8"/>
  <c r="AH67" i="8"/>
  <c r="AQ66" i="8"/>
  <c r="AK66" i="8"/>
  <c r="AT65" i="8"/>
  <c r="AN65" i="8"/>
  <c r="AH65" i="8"/>
  <c r="AQ64" i="8"/>
  <c r="AK64" i="8"/>
  <c r="AT63" i="8"/>
  <c r="AN63" i="8"/>
  <c r="AH63" i="8"/>
  <c r="AQ62" i="8"/>
  <c r="AK62" i="8"/>
  <c r="AT61" i="8"/>
  <c r="AN61" i="8"/>
  <c r="AH61" i="8"/>
  <c r="AQ60" i="8"/>
  <c r="AK60" i="8"/>
  <c r="AT59" i="8"/>
  <c r="AN59" i="8"/>
  <c r="AH59" i="8"/>
  <c r="AQ58" i="8"/>
  <c r="AK58" i="8"/>
  <c r="AT57" i="8"/>
  <c r="AN57" i="8"/>
  <c r="AH57" i="8"/>
  <c r="AQ56" i="8"/>
  <c r="AK56" i="8"/>
  <c r="O34" i="21"/>
  <c r="AH112" i="8"/>
  <c r="AT78" i="8"/>
  <c r="AN78" i="8"/>
  <c r="AH78" i="8"/>
  <c r="AQ77" i="8"/>
  <c r="AK77" i="8"/>
  <c r="AT76" i="8"/>
  <c r="AN76" i="8"/>
  <c r="AH76" i="8"/>
  <c r="AQ75" i="8"/>
  <c r="AK75" i="8"/>
  <c r="AT74" i="8"/>
  <c r="AN74" i="8"/>
  <c r="AH74" i="8"/>
  <c r="AQ73" i="8"/>
  <c r="AK73" i="8"/>
  <c r="AT72" i="8"/>
  <c r="AN72" i="8"/>
  <c r="AH72" i="8"/>
  <c r="AQ71" i="8"/>
  <c r="AK71" i="8"/>
  <c r="AT70" i="8"/>
  <c r="AN70" i="8"/>
  <c r="AH70" i="8"/>
  <c r="AQ69" i="8"/>
  <c r="AK69" i="8"/>
  <c r="AT68" i="8"/>
  <c r="AN68" i="8"/>
  <c r="AH68" i="8"/>
  <c r="AQ67" i="8"/>
  <c r="AK67" i="8"/>
  <c r="AT66" i="8"/>
  <c r="AN66" i="8"/>
  <c r="AH66" i="8"/>
  <c r="AQ65" i="8"/>
  <c r="AK65" i="8"/>
  <c r="AT64" i="8"/>
  <c r="AN64" i="8"/>
  <c r="AH64" i="8"/>
  <c r="AQ63" i="8"/>
  <c r="AK63" i="8"/>
  <c r="AT62" i="8"/>
  <c r="AN62" i="8"/>
  <c r="AH62" i="8"/>
  <c r="AQ61" i="8"/>
  <c r="AK61" i="8"/>
  <c r="AT60" i="8"/>
  <c r="AN60" i="8"/>
  <c r="AH60" i="8"/>
  <c r="AQ59" i="8"/>
  <c r="AK59" i="8"/>
  <c r="AT58" i="8"/>
  <c r="AN58" i="8"/>
  <c r="AH58" i="8"/>
  <c r="AQ57" i="8"/>
  <c r="AK57" i="8"/>
  <c r="AT56" i="8"/>
  <c r="AN56" i="8"/>
  <c r="AH56" i="8"/>
  <c r="AH119" i="8"/>
  <c r="Q30" i="11"/>
  <c r="AK30" i="9"/>
  <c r="AL30" i="9" s="1"/>
  <c r="G30" i="9"/>
  <c r="H30" i="9" s="1"/>
  <c r="AK26" i="9"/>
  <c r="AL26" i="9" s="1"/>
  <c r="H26" i="9"/>
  <c r="AK10" i="9"/>
  <c r="AL10" i="9" s="1"/>
  <c r="H10" i="9"/>
  <c r="AK6" i="9"/>
  <c r="AL6" i="9" s="1"/>
  <c r="H6" i="9"/>
  <c r="AK47" i="9"/>
  <c r="AL47" i="9" s="1"/>
  <c r="AK42" i="9"/>
  <c r="AL42" i="9" s="1"/>
  <c r="AK18" i="9"/>
  <c r="AL18" i="9" s="1"/>
  <c r="G18" i="9"/>
  <c r="H18" i="9" s="1"/>
  <c r="X18" i="9" s="1"/>
  <c r="X20" i="9" s="1"/>
  <c r="AK14" i="9"/>
  <c r="AL14" i="9" s="1"/>
  <c r="G14" i="9"/>
  <c r="H14" i="9" s="1"/>
  <c r="AV52" i="8"/>
  <c r="Q30" i="18" s="1"/>
  <c r="Q30" i="12"/>
  <c r="AM30" i="9"/>
  <c r="AN30" i="9" s="1"/>
  <c r="AM26" i="9"/>
  <c r="AN26" i="9" s="1"/>
  <c r="AM10" i="9"/>
  <c r="AN10" i="9" s="1"/>
  <c r="AM6" i="9"/>
  <c r="AN6" i="9" s="1"/>
  <c r="AM47" i="9"/>
  <c r="AN47" i="9" s="1"/>
  <c r="AM42" i="9"/>
  <c r="AN42" i="9" s="1"/>
  <c r="AM18" i="9"/>
  <c r="AN18" i="9" s="1"/>
  <c r="AM14" i="9"/>
  <c r="AN14" i="9" s="1"/>
  <c r="Q30" i="14"/>
  <c r="AQ30" i="9"/>
  <c r="AR30" i="9" s="1"/>
  <c r="AQ26" i="9"/>
  <c r="AR26" i="9" s="1"/>
  <c r="AQ10" i="9"/>
  <c r="AR10" i="9" s="1"/>
  <c r="AQ6" i="9"/>
  <c r="AR6" i="9" s="1"/>
  <c r="AQ47" i="9"/>
  <c r="AR47" i="9" s="1"/>
  <c r="AQ42" i="9"/>
  <c r="AR42" i="9" s="1"/>
  <c r="AQ18" i="9"/>
  <c r="AR18" i="9" s="1"/>
  <c r="AQ14" i="9"/>
  <c r="AR14" i="9" s="1"/>
  <c r="Q31" i="20"/>
  <c r="I140" i="4"/>
  <c r="AU22" i="9"/>
  <c r="Q61" i="18"/>
  <c r="Q77" i="18" s="1"/>
  <c r="U140" i="4"/>
  <c r="Q61" i="13"/>
  <c r="AO23" i="9"/>
  <c r="AP23" i="9" s="1"/>
  <c r="O67" i="13"/>
  <c r="Q67" i="13" s="1"/>
  <c r="Q31" i="16"/>
  <c r="K140" i="4"/>
  <c r="AY22" i="9"/>
  <c r="Q31" i="10"/>
  <c r="C140" i="4"/>
  <c r="AI22" i="9"/>
  <c r="E22" i="9"/>
  <c r="F22" i="9" s="1"/>
  <c r="AS23" i="9"/>
  <c r="AT23" i="9" s="1"/>
  <c r="O67" i="19"/>
  <c r="Q67" i="19" s="1"/>
  <c r="Q31" i="11"/>
  <c r="AK22" i="9"/>
  <c r="G22" i="9"/>
  <c r="H22" i="9" s="1"/>
  <c r="D140" i="4"/>
  <c r="G36" i="9" s="1"/>
  <c r="Q31" i="19"/>
  <c r="AS22" i="9"/>
  <c r="H140" i="4"/>
  <c r="Q31" i="21"/>
  <c r="BA22" i="9"/>
  <c r="L140" i="4"/>
  <c r="Q31" i="24"/>
  <c r="P140" i="4"/>
  <c r="Q61" i="12"/>
  <c r="AM23" i="9"/>
  <c r="AN23" i="9" s="1"/>
  <c r="O67" i="12"/>
  <c r="Q67" i="12" s="1"/>
  <c r="Q61" i="20"/>
  <c r="AU23" i="9"/>
  <c r="AV23" i="9" s="1"/>
  <c r="O67" i="20"/>
  <c r="Q67" i="20" s="1"/>
  <c r="Q61" i="22"/>
  <c r="O67" i="22"/>
  <c r="Q67" i="22" s="1"/>
  <c r="Q61" i="17"/>
  <c r="O67" i="17"/>
  <c r="Q67" i="17" s="1"/>
  <c r="Y16" i="14"/>
  <c r="W16" i="14"/>
  <c r="U16" i="14"/>
  <c r="Z16" i="14"/>
  <c r="X16" i="14"/>
  <c r="V16" i="14"/>
  <c r="T16" i="14"/>
  <c r="O98" i="22"/>
  <c r="AR14" i="20"/>
  <c r="AR73" i="20" s="1"/>
  <c r="BG14" i="20"/>
  <c r="BK14" i="20"/>
  <c r="AK14" i="20"/>
  <c r="BC14" i="20"/>
  <c r="AW14" i="20"/>
  <c r="O34" i="17"/>
  <c r="AN112" i="8"/>
  <c r="AN119" i="8"/>
  <c r="Q30" i="13"/>
  <c r="AO30" i="9"/>
  <c r="AP30" i="9" s="1"/>
  <c r="AO26" i="9"/>
  <c r="AP26" i="9" s="1"/>
  <c r="AO10" i="9"/>
  <c r="AP10" i="9" s="1"/>
  <c r="AO6" i="9"/>
  <c r="AP6" i="9" s="1"/>
  <c r="AO47" i="9"/>
  <c r="AP47" i="9" s="1"/>
  <c r="AO42" i="9"/>
  <c r="AP42" i="9" s="1"/>
  <c r="AO18" i="9"/>
  <c r="AP18" i="9" s="1"/>
  <c r="AO14" i="9"/>
  <c r="AP14" i="9" s="1"/>
  <c r="M16" i="18"/>
  <c r="M17" i="13"/>
  <c r="M18" i="13" s="1"/>
  <c r="O16" i="13"/>
  <c r="O98" i="10"/>
  <c r="O73" i="19"/>
  <c r="O34" i="19"/>
  <c r="V116" i="8"/>
  <c r="V112" i="8"/>
  <c r="V56" i="8"/>
  <c r="V60" i="8"/>
  <c r="V64" i="8"/>
  <c r="V68" i="8"/>
  <c r="V72" i="8"/>
  <c r="V76" i="8"/>
  <c r="V58" i="8"/>
  <c r="V62" i="8"/>
  <c r="V66" i="8"/>
  <c r="V70" i="8"/>
  <c r="V74" i="8"/>
  <c r="V78" i="8"/>
  <c r="V57" i="8"/>
  <c r="V59" i="8"/>
  <c r="V61" i="8"/>
  <c r="V63" i="8"/>
  <c r="V65" i="8"/>
  <c r="V67" i="8"/>
  <c r="V69" i="8"/>
  <c r="V71" i="8"/>
  <c r="V73" i="8"/>
  <c r="V75" i="8"/>
  <c r="V77" i="8"/>
  <c r="V119" i="8"/>
  <c r="M17" i="19"/>
  <c r="O16" i="19"/>
  <c r="AW51" i="8"/>
  <c r="AR16" i="20"/>
  <c r="BK16" i="20"/>
  <c r="BG16" i="20"/>
  <c r="BC16" i="20"/>
  <c r="AW16" i="20"/>
  <c r="AK16" i="20"/>
  <c r="O20" i="22"/>
  <c r="O95" i="23"/>
  <c r="Q34" i="23"/>
  <c r="Q95" i="23" s="1"/>
  <c r="Q17" i="22"/>
  <c r="Q30" i="15"/>
  <c r="AW30" i="9"/>
  <c r="AX30" i="9" s="1"/>
  <c r="AW26" i="9"/>
  <c r="AX26" i="9" s="1"/>
  <c r="AW10" i="9"/>
  <c r="AX10" i="9" s="1"/>
  <c r="AW6" i="9"/>
  <c r="AX6" i="9" s="1"/>
  <c r="AW47" i="9"/>
  <c r="AX47" i="9" s="1"/>
  <c r="AW42" i="9"/>
  <c r="AX42" i="9" s="1"/>
  <c r="AW18" i="9"/>
  <c r="AX18" i="9" s="1"/>
  <c r="AW14" i="9"/>
  <c r="AX14" i="9" s="1"/>
  <c r="Q16" i="15"/>
  <c r="S16" i="24"/>
  <c r="T16" i="24"/>
  <c r="Q17" i="24"/>
  <c r="Q30" i="21"/>
  <c r="BA30" i="9"/>
  <c r="BB30" i="9" s="1"/>
  <c r="BA26" i="9"/>
  <c r="BB26" i="9" s="1"/>
  <c r="BA18" i="9"/>
  <c r="BB18" i="9" s="1"/>
  <c r="BA10" i="9"/>
  <c r="BB10" i="9" s="1"/>
  <c r="BA6" i="9"/>
  <c r="BB6" i="9" s="1"/>
  <c r="BA47" i="9"/>
  <c r="BB47" i="9" s="1"/>
  <c r="BA42" i="9"/>
  <c r="BB42" i="9" s="1"/>
  <c r="BA14" i="9"/>
  <c r="BB14" i="9" s="1"/>
  <c r="O17" i="21"/>
  <c r="Q16" i="21"/>
  <c r="G39" i="9"/>
  <c r="H39" i="9" s="1"/>
  <c r="AB39" i="9" s="1"/>
  <c r="J116" i="8"/>
  <c r="AV116" i="8" s="1"/>
  <c r="J77" i="8"/>
  <c r="J75" i="8"/>
  <c r="J73" i="8"/>
  <c r="J71" i="8"/>
  <c r="J69" i="8"/>
  <c r="J67" i="8"/>
  <c r="J65" i="8"/>
  <c r="J63" i="8"/>
  <c r="J61" i="8"/>
  <c r="J59" i="8"/>
  <c r="J57" i="8"/>
  <c r="AV53" i="8"/>
  <c r="G34" i="9"/>
  <c r="H34" i="9" s="1"/>
  <c r="O34" i="11" s="1"/>
  <c r="J112" i="8"/>
  <c r="J78" i="8"/>
  <c r="J76" i="8"/>
  <c r="J74" i="8"/>
  <c r="J72" i="8"/>
  <c r="J70" i="8"/>
  <c r="J68" i="8"/>
  <c r="J66" i="8"/>
  <c r="J64" i="8"/>
  <c r="J62" i="8"/>
  <c r="J60" i="8"/>
  <c r="J58" i="8"/>
  <c r="J56" i="8"/>
  <c r="J119" i="8"/>
  <c r="O17" i="11"/>
  <c r="O18" i="11" s="1"/>
  <c r="Q16" i="11"/>
  <c r="Q30" i="20"/>
  <c r="AU30" i="9"/>
  <c r="AV30" i="9" s="1"/>
  <c r="AU26" i="9"/>
  <c r="AV26" i="9" s="1"/>
  <c r="AU10" i="9"/>
  <c r="AV10" i="9" s="1"/>
  <c r="AU6" i="9"/>
  <c r="AV6" i="9" s="1"/>
  <c r="AU47" i="9"/>
  <c r="AV47" i="9" s="1"/>
  <c r="AU42" i="9"/>
  <c r="AV42" i="9" s="1"/>
  <c r="AU18" i="9"/>
  <c r="AV18" i="9" s="1"/>
  <c r="AU14" i="9"/>
  <c r="AV14" i="9" s="1"/>
  <c r="Q30" i="16"/>
  <c r="AY30" i="9"/>
  <c r="AZ30" i="9" s="1"/>
  <c r="AY26" i="9"/>
  <c r="AZ26" i="9" s="1"/>
  <c r="AY10" i="9"/>
  <c r="AZ10" i="9" s="1"/>
  <c r="AY6" i="9"/>
  <c r="AZ6" i="9" s="1"/>
  <c r="AY47" i="9"/>
  <c r="AZ47" i="9" s="1"/>
  <c r="AY42" i="9"/>
  <c r="AZ42" i="9" s="1"/>
  <c r="AY18" i="9"/>
  <c r="AY14" i="9"/>
  <c r="AZ14" i="9" s="1"/>
  <c r="E42" i="9"/>
  <c r="F42" i="9" s="1"/>
  <c r="AI30" i="9"/>
  <c r="AJ30" i="9" s="1"/>
  <c r="E30" i="9"/>
  <c r="F30" i="9" s="1"/>
  <c r="AI26" i="9"/>
  <c r="AJ26" i="9" s="1"/>
  <c r="E26" i="9"/>
  <c r="F26" i="9" s="1"/>
  <c r="AI10" i="9"/>
  <c r="AJ10" i="9" s="1"/>
  <c r="E10" i="9"/>
  <c r="AI6" i="9"/>
  <c r="AJ6" i="9" s="1"/>
  <c r="E6" i="9"/>
  <c r="F6" i="9" s="1"/>
  <c r="Q30" i="10"/>
  <c r="AI47" i="9"/>
  <c r="AJ47" i="9" s="1"/>
  <c r="E47" i="9"/>
  <c r="F47" i="9" s="1"/>
  <c r="AI42" i="9"/>
  <c r="AJ42" i="9" s="1"/>
  <c r="AI18" i="9"/>
  <c r="AJ18" i="9" s="1"/>
  <c r="E18" i="9"/>
  <c r="F18" i="9" s="1"/>
  <c r="V18" i="9" s="1"/>
  <c r="V20" i="9" s="1"/>
  <c r="AI14" i="9"/>
  <c r="AJ14" i="9" s="1"/>
  <c r="E14" i="9"/>
  <c r="F14" i="9" s="1"/>
  <c r="Q31" i="22"/>
  <c r="M140" i="4"/>
  <c r="Q31" i="12"/>
  <c r="E140" i="4"/>
  <c r="AM22" i="9"/>
  <c r="Q61" i="15"/>
  <c r="AW23" i="9"/>
  <c r="AX23" i="9" s="1"/>
  <c r="O67" i="15"/>
  <c r="Q67" i="15" s="1"/>
  <c r="Q31" i="23"/>
  <c r="O140" i="4"/>
  <c r="Q31" i="14"/>
  <c r="G140" i="4"/>
  <c r="AQ22" i="9"/>
  <c r="Q61" i="21"/>
  <c r="BA23" i="9"/>
  <c r="BB23" i="9" s="1"/>
  <c r="O67" i="21"/>
  <c r="Q67" i="21" s="1"/>
  <c r="Q61" i="11"/>
  <c r="AK23" i="9"/>
  <c r="AL23" i="9" s="1"/>
  <c r="G23" i="9"/>
  <c r="H23" i="9" s="1"/>
  <c r="O67" i="11" s="1"/>
  <c r="Q67" i="11" s="1"/>
  <c r="Q31" i="13"/>
  <c r="AO22" i="9"/>
  <c r="F140" i="4"/>
  <c r="Q31" i="15"/>
  <c r="AW22" i="9"/>
  <c r="J140" i="4"/>
  <c r="Q31" i="17"/>
  <c r="N140" i="4"/>
  <c r="AI23" i="9"/>
  <c r="AJ23" i="9" s="1"/>
  <c r="E23" i="9"/>
  <c r="F23" i="9" s="1"/>
  <c r="Q61" i="10"/>
  <c r="Q61" i="14"/>
  <c r="AQ23" i="9"/>
  <c r="AR23" i="9" s="1"/>
  <c r="O67" i="14"/>
  <c r="Q67" i="14" s="1"/>
  <c r="Q61" i="16"/>
  <c r="AY23" i="9"/>
  <c r="AZ23" i="9" s="1"/>
  <c r="O67" i="16"/>
  <c r="Q67" i="16" s="1"/>
  <c r="Q61" i="23"/>
  <c r="O67" i="23"/>
  <c r="Q67" i="23" s="1"/>
  <c r="Q61" i="24"/>
  <c r="O67" i="24"/>
  <c r="Q67" i="24" s="1"/>
  <c r="Q17" i="14"/>
  <c r="Q17" i="23"/>
  <c r="R14" i="20"/>
  <c r="Q30" i="17"/>
  <c r="Q16" i="17"/>
  <c r="O17" i="17"/>
  <c r="O73" i="13"/>
  <c r="P77" i="8"/>
  <c r="P75" i="8"/>
  <c r="P73" i="8"/>
  <c r="P71" i="8"/>
  <c r="P69" i="8"/>
  <c r="P67" i="8"/>
  <c r="P65" i="8"/>
  <c r="P63" i="8"/>
  <c r="P61" i="8"/>
  <c r="P59" i="8"/>
  <c r="P57" i="8"/>
  <c r="O34" i="13"/>
  <c r="P112" i="8"/>
  <c r="P78" i="8"/>
  <c r="P76" i="8"/>
  <c r="P74" i="8"/>
  <c r="P72" i="8"/>
  <c r="P70" i="8"/>
  <c r="P68" i="8"/>
  <c r="P66" i="8"/>
  <c r="P64" i="8"/>
  <c r="P62" i="8"/>
  <c r="P60" i="8"/>
  <c r="P58" i="8"/>
  <c r="P56" i="8"/>
  <c r="P119" i="8"/>
  <c r="Q95" i="20"/>
  <c r="AR95" i="20" s="1"/>
  <c r="AR34" i="20"/>
  <c r="R34" i="20"/>
  <c r="BK34" i="20"/>
  <c r="BG34" i="20"/>
  <c r="BC34" i="20"/>
  <c r="AW34" i="20"/>
  <c r="AK34" i="20"/>
  <c r="Q98" i="14"/>
  <c r="Y73" i="14"/>
  <c r="Y98" i="14" s="1"/>
  <c r="W73" i="14"/>
  <c r="W98" i="14" s="1"/>
  <c r="U73" i="14"/>
  <c r="U98" i="14" s="1"/>
  <c r="Z73" i="14"/>
  <c r="Z98" i="14" s="1"/>
  <c r="X73" i="14"/>
  <c r="X98" i="14" s="1"/>
  <c r="V73" i="14"/>
  <c r="V98" i="14" s="1"/>
  <c r="T73" i="14"/>
  <c r="T98" i="14" s="1"/>
  <c r="O95" i="24"/>
  <c r="Q34" i="24"/>
  <c r="Q30" i="19"/>
  <c r="AS30" i="9"/>
  <c r="AT30" i="9" s="1"/>
  <c r="AT32" i="9" s="1"/>
  <c r="AS26" i="9"/>
  <c r="AT26" i="9" s="1"/>
  <c r="AS10" i="9"/>
  <c r="AT10" i="9" s="1"/>
  <c r="AS6" i="9"/>
  <c r="AT6" i="9" s="1"/>
  <c r="AS47" i="9"/>
  <c r="AT47" i="9" s="1"/>
  <c r="AS42" i="9"/>
  <c r="AT42" i="9" s="1"/>
  <c r="AS18" i="9"/>
  <c r="AT18" i="9" s="1"/>
  <c r="AS14" i="9"/>
  <c r="AT14" i="9" s="1"/>
  <c r="Q17" i="20"/>
  <c r="O37" i="22"/>
  <c r="M27" i="22" l="1"/>
  <c r="O95" i="22"/>
  <c r="Y111" i="8"/>
  <c r="Q60" i="20" s="1"/>
  <c r="U34" i="14"/>
  <c r="U95" i="14" s="1"/>
  <c r="Y34" i="14"/>
  <c r="Y95" i="14" s="1"/>
  <c r="V34" i="14"/>
  <c r="V95" i="14" s="1"/>
  <c r="G111" i="8"/>
  <c r="Q60" i="10" s="1"/>
  <c r="O16" i="18"/>
  <c r="Q16" i="18" s="1"/>
  <c r="Y121" i="8"/>
  <c r="AU34" i="9" s="1"/>
  <c r="AU39" i="9" s="1"/>
  <c r="AV39" i="9" s="1"/>
  <c r="O95" i="16"/>
  <c r="Q34" i="16"/>
  <c r="Q95" i="16" s="1"/>
  <c r="AE110" i="8"/>
  <c r="Q73" i="16"/>
  <c r="Q98" i="16" s="1"/>
  <c r="O98" i="16"/>
  <c r="O18" i="16"/>
  <c r="Q17" i="16"/>
  <c r="Q18" i="16" s="1"/>
  <c r="O63" i="20"/>
  <c r="Q63" i="20" s="1"/>
  <c r="O74" i="20"/>
  <c r="Q74" i="20" s="1"/>
  <c r="R74" i="20" s="1"/>
  <c r="S114" i="8"/>
  <c r="S111" i="8"/>
  <c r="M49" i="14"/>
  <c r="M110" i="8"/>
  <c r="O98" i="12"/>
  <c r="Q73" i="12"/>
  <c r="Y16" i="12"/>
  <c r="U16" i="12"/>
  <c r="S16" i="12" s="1"/>
  <c r="T16" i="12"/>
  <c r="V16" i="12"/>
  <c r="W16" i="12"/>
  <c r="X16" i="12"/>
  <c r="Z16" i="12"/>
  <c r="O63" i="14"/>
  <c r="Q63" i="14" s="1"/>
  <c r="AN110" i="8"/>
  <c r="AN111" i="8" s="1"/>
  <c r="Q34" i="12"/>
  <c r="O95" i="12"/>
  <c r="O18" i="12"/>
  <c r="Q18" i="12" s="1"/>
  <c r="Q17" i="12"/>
  <c r="O73" i="23"/>
  <c r="V110" i="8"/>
  <c r="M47" i="19" s="1"/>
  <c r="AK110" i="8"/>
  <c r="AK111" i="8" s="1"/>
  <c r="M80" i="20"/>
  <c r="O47" i="20"/>
  <c r="M48" i="20"/>
  <c r="P110" i="8"/>
  <c r="O47" i="13" s="1"/>
  <c r="AH110" i="8"/>
  <c r="O47" i="21" s="1"/>
  <c r="AT110" i="8"/>
  <c r="AT111" i="8" s="1"/>
  <c r="AQ110" i="8"/>
  <c r="O47" i="23" s="1"/>
  <c r="AB110" i="8"/>
  <c r="AV73" i="20"/>
  <c r="AV98" i="20" s="1"/>
  <c r="AT73" i="20"/>
  <c r="AT98" i="20" s="1"/>
  <c r="AU73" i="20"/>
  <c r="AU98" i="20" s="1"/>
  <c r="AS73" i="20"/>
  <c r="AS98" i="20" s="1"/>
  <c r="Q36" i="22"/>
  <c r="O21" i="19"/>
  <c r="Q21" i="19" s="1"/>
  <c r="AK95" i="20"/>
  <c r="AP34" i="20"/>
  <c r="AN34" i="20"/>
  <c r="AL34" i="20"/>
  <c r="AQ34" i="20"/>
  <c r="AO34" i="20"/>
  <c r="AM34" i="20"/>
  <c r="BC95" i="20"/>
  <c r="BF34" i="20"/>
  <c r="BF95" i="20" s="1"/>
  <c r="BD34" i="20"/>
  <c r="BD95" i="20" s="1"/>
  <c r="BE34" i="20"/>
  <c r="BE95" i="20" s="1"/>
  <c r="BK95" i="20"/>
  <c r="BN34" i="20"/>
  <c r="BN95" i="20" s="1"/>
  <c r="BL34" i="20"/>
  <c r="BL95" i="20" s="1"/>
  <c r="BO34" i="20"/>
  <c r="BO95" i="20" s="1"/>
  <c r="BM34" i="20"/>
  <c r="BM95" i="20" s="1"/>
  <c r="AV34" i="20"/>
  <c r="AV95" i="20" s="1"/>
  <c r="AT34" i="20"/>
  <c r="AT95" i="20" s="1"/>
  <c r="AU34" i="20"/>
  <c r="AU95" i="20" s="1"/>
  <c r="AS34" i="20"/>
  <c r="AS95" i="20" s="1"/>
  <c r="Q17" i="17"/>
  <c r="Q18" i="17" s="1"/>
  <c r="O21" i="17"/>
  <c r="Q21" i="17" s="1"/>
  <c r="O20" i="17"/>
  <c r="O27" i="17"/>
  <c r="M27" i="17"/>
  <c r="Z17" i="14"/>
  <c r="Z18" i="14" s="1"/>
  <c r="X17" i="14"/>
  <c r="X18" i="14" s="1"/>
  <c r="V17" i="14"/>
  <c r="V18" i="14" s="1"/>
  <c r="T17" i="14"/>
  <c r="T18" i="14" s="1"/>
  <c r="Y17" i="14"/>
  <c r="Y18" i="14" s="1"/>
  <c r="W17" i="14"/>
  <c r="W18" i="14" s="1"/>
  <c r="U17" i="14"/>
  <c r="U18" i="14" s="1"/>
  <c r="S67" i="24"/>
  <c r="T67" i="24"/>
  <c r="M58" i="16"/>
  <c r="O54" i="16"/>
  <c r="Q54" i="16" s="1"/>
  <c r="N58" i="16"/>
  <c r="N100" i="16" s="1"/>
  <c r="O53" i="16"/>
  <c r="Q53" i="16" s="1"/>
  <c r="O55" i="16"/>
  <c r="Q55" i="16" s="1"/>
  <c r="O58" i="16"/>
  <c r="M54" i="16"/>
  <c r="N54" i="16"/>
  <c r="M53" i="16"/>
  <c r="N53" i="16"/>
  <c r="N55" i="16"/>
  <c r="O52" i="16"/>
  <c r="N58" i="20"/>
  <c r="N58" i="19"/>
  <c r="P58" i="10"/>
  <c r="N58" i="10"/>
  <c r="M58" i="20"/>
  <c r="M58" i="19"/>
  <c r="M58" i="14"/>
  <c r="M58" i="13"/>
  <c r="M58" i="12"/>
  <c r="M53" i="10"/>
  <c r="N54" i="10"/>
  <c r="N53" i="10"/>
  <c r="M54" i="10"/>
  <c r="M58" i="10"/>
  <c r="M58" i="11"/>
  <c r="P52" i="10"/>
  <c r="O53" i="10"/>
  <c r="P54" i="10"/>
  <c r="P54" i="18" s="1"/>
  <c r="O55" i="10"/>
  <c r="O52" i="10"/>
  <c r="P53" i="10"/>
  <c r="P53" i="18" s="1"/>
  <c r="O54" i="10"/>
  <c r="P55" i="10"/>
  <c r="P55" i="18" s="1"/>
  <c r="O58" i="10"/>
  <c r="O35" i="17"/>
  <c r="AW36" i="9"/>
  <c r="AX22" i="9"/>
  <c r="AX24" i="9" s="1"/>
  <c r="AO36" i="9"/>
  <c r="AP22" i="9"/>
  <c r="AP24" i="9" s="1"/>
  <c r="Y67" i="11"/>
  <c r="W67" i="11"/>
  <c r="U67" i="11"/>
  <c r="S67" i="11"/>
  <c r="X67" i="11"/>
  <c r="T67" i="11"/>
  <c r="V67" i="11"/>
  <c r="N58" i="11"/>
  <c r="O58" i="11"/>
  <c r="O54" i="11"/>
  <c r="Q54" i="11" s="1"/>
  <c r="M53" i="11"/>
  <c r="N54" i="11"/>
  <c r="N53" i="11"/>
  <c r="O52" i="11"/>
  <c r="M54" i="11"/>
  <c r="O55" i="11"/>
  <c r="Q55" i="11" s="1"/>
  <c r="O53" i="11"/>
  <c r="Q53" i="11" s="1"/>
  <c r="BG23" i="9"/>
  <c r="O35" i="14"/>
  <c r="O35" i="23"/>
  <c r="N28" i="23"/>
  <c r="Q77" i="23"/>
  <c r="O22" i="23"/>
  <c r="M28" i="23"/>
  <c r="O28" i="23"/>
  <c r="Q28" i="23" s="1"/>
  <c r="N24" i="23"/>
  <c r="M23" i="23"/>
  <c r="O23" i="23"/>
  <c r="O25" i="23"/>
  <c r="M24" i="23"/>
  <c r="O24" i="23"/>
  <c r="N23" i="23"/>
  <c r="O35" i="12"/>
  <c r="O35" i="22"/>
  <c r="Q77" i="22"/>
  <c r="N28" i="22"/>
  <c r="M28" i="22"/>
  <c r="O24" i="22"/>
  <c r="O23" i="22"/>
  <c r="O22" i="22"/>
  <c r="O28" i="22"/>
  <c r="Q28" i="22" s="1"/>
  <c r="M24" i="22"/>
  <c r="N24" i="22"/>
  <c r="M23" i="22"/>
  <c r="O25" i="22"/>
  <c r="N23" i="22"/>
  <c r="P65" i="10"/>
  <c r="P21" i="10"/>
  <c r="P21" i="18" s="1"/>
  <c r="P26" i="10"/>
  <c r="BE47" i="9"/>
  <c r="P33" i="10"/>
  <c r="P63" i="10"/>
  <c r="P64" i="10"/>
  <c r="P20" i="10"/>
  <c r="P69" i="10"/>
  <c r="P69" i="18" s="1"/>
  <c r="P36" i="10"/>
  <c r="P27" i="10"/>
  <c r="O21" i="16"/>
  <c r="Q21" i="16" s="1"/>
  <c r="O33" i="20"/>
  <c r="O20" i="20"/>
  <c r="O36" i="20"/>
  <c r="M27" i="20"/>
  <c r="O27" i="20"/>
  <c r="O37" i="20"/>
  <c r="Y16" i="11"/>
  <c r="W16" i="11"/>
  <c r="U16" i="11"/>
  <c r="S16" i="11"/>
  <c r="X16" i="11"/>
  <c r="V16" i="11"/>
  <c r="T16" i="11"/>
  <c r="J110" i="8"/>
  <c r="AW60" i="8"/>
  <c r="AW64" i="8"/>
  <c r="AW68" i="8"/>
  <c r="AW72" i="8"/>
  <c r="AW76" i="8"/>
  <c r="AW80" i="8"/>
  <c r="AW84" i="8"/>
  <c r="AW88" i="8"/>
  <c r="AW92" i="8"/>
  <c r="AW96" i="8"/>
  <c r="AW100" i="8"/>
  <c r="AW104" i="8"/>
  <c r="AW108" i="8"/>
  <c r="O95" i="11"/>
  <c r="Q34" i="11"/>
  <c r="O34" i="18"/>
  <c r="AW57" i="8"/>
  <c r="AW61" i="8"/>
  <c r="AW65" i="8"/>
  <c r="AW69" i="8"/>
  <c r="AW73" i="8"/>
  <c r="AW77" i="8"/>
  <c r="AW81" i="8"/>
  <c r="AW85" i="8"/>
  <c r="AW89" i="8"/>
  <c r="AW93" i="8"/>
  <c r="AW97" i="8"/>
  <c r="AW101" i="8"/>
  <c r="AW105" i="8"/>
  <c r="AW109" i="8"/>
  <c r="O73" i="11"/>
  <c r="Q17" i="21"/>
  <c r="Q18" i="21" s="1"/>
  <c r="BG6" i="9"/>
  <c r="BB11" i="9"/>
  <c r="BB12" i="9" s="1"/>
  <c r="O36" i="21"/>
  <c r="N27" i="16"/>
  <c r="BE30" i="9"/>
  <c r="O37" i="21"/>
  <c r="O21" i="24"/>
  <c r="Q21" i="24" s="1"/>
  <c r="O20" i="24"/>
  <c r="O27" i="24"/>
  <c r="M27" i="24"/>
  <c r="T17" i="24"/>
  <c r="S17" i="24"/>
  <c r="T18" i="24"/>
  <c r="S18" i="24"/>
  <c r="T16" i="15"/>
  <c r="S16" i="15"/>
  <c r="N26" i="15"/>
  <c r="O33" i="15"/>
  <c r="O20" i="15"/>
  <c r="O36" i="15"/>
  <c r="M57" i="15"/>
  <c r="O27" i="15"/>
  <c r="M27" i="15"/>
  <c r="M94" i="15" s="1"/>
  <c r="O37" i="15"/>
  <c r="Q18" i="22"/>
  <c r="AP16" i="20"/>
  <c r="AN16" i="20"/>
  <c r="AL16" i="20"/>
  <c r="AQ16" i="20"/>
  <c r="AO16" i="20"/>
  <c r="AM16" i="20"/>
  <c r="BF16" i="20"/>
  <c r="BD16" i="20"/>
  <c r="BE16" i="20"/>
  <c r="BN16" i="20"/>
  <c r="BL16" i="20"/>
  <c r="BO16" i="20"/>
  <c r="BM16" i="20"/>
  <c r="AV16" i="20"/>
  <c r="AT16" i="20"/>
  <c r="AU16" i="20"/>
  <c r="AS16" i="20"/>
  <c r="O95" i="19"/>
  <c r="Q95" i="19" s="1"/>
  <c r="Q34" i="19"/>
  <c r="O73" i="24"/>
  <c r="Q16" i="13"/>
  <c r="O17" i="13"/>
  <c r="O33" i="13"/>
  <c r="O20" i="13"/>
  <c r="O36" i="13"/>
  <c r="M27" i="13"/>
  <c r="O27" i="13"/>
  <c r="O37" i="13"/>
  <c r="O95" i="17"/>
  <c r="Q34" i="17"/>
  <c r="Q95" i="17" s="1"/>
  <c r="AW40" i="20"/>
  <c r="AW68" i="20"/>
  <c r="AW39" i="20"/>
  <c r="AW66" i="20"/>
  <c r="AW38" i="20"/>
  <c r="U139" i="20"/>
  <c r="AK39" i="20"/>
  <c r="AK66" i="20"/>
  <c r="AK38" i="20"/>
  <c r="S139" i="20"/>
  <c r="AK40" i="20"/>
  <c r="AK68" i="20"/>
  <c r="BG40" i="20"/>
  <c r="BG68" i="20"/>
  <c r="W139" i="20"/>
  <c r="BG39" i="20"/>
  <c r="BG66" i="20"/>
  <c r="BG38" i="20"/>
  <c r="Q18" i="23"/>
  <c r="N58" i="17"/>
  <c r="M58" i="17"/>
  <c r="O54" i="17"/>
  <c r="Q54" i="17" s="1"/>
  <c r="O53" i="17"/>
  <c r="Q53" i="17" s="1"/>
  <c r="O55" i="17"/>
  <c r="Q55" i="17" s="1"/>
  <c r="O52" i="17"/>
  <c r="O58" i="17"/>
  <c r="M54" i="17"/>
  <c r="N54" i="17"/>
  <c r="N53" i="17"/>
  <c r="M53" i="17"/>
  <c r="N58" i="22"/>
  <c r="N100" i="22" s="1"/>
  <c r="M58" i="22"/>
  <c r="M100" i="22" s="1"/>
  <c r="O54" i="22"/>
  <c r="Q54" i="22" s="1"/>
  <c r="M53" i="22"/>
  <c r="O58" i="22"/>
  <c r="M54" i="22"/>
  <c r="N54" i="22"/>
  <c r="O53" i="22"/>
  <c r="Q53" i="22" s="1"/>
  <c r="N53" i="22"/>
  <c r="O55" i="22"/>
  <c r="Q55" i="22" s="1"/>
  <c r="O52" i="22"/>
  <c r="Y67" i="12"/>
  <c r="W67" i="12"/>
  <c r="U67" i="12"/>
  <c r="S67" i="12" s="1"/>
  <c r="X67" i="12"/>
  <c r="T67" i="12"/>
  <c r="Z67" i="12"/>
  <c r="V67" i="12"/>
  <c r="N58" i="12"/>
  <c r="N100" i="12" s="1"/>
  <c r="O54" i="12"/>
  <c r="Q54" i="12" s="1"/>
  <c r="O53" i="12"/>
  <c r="Q53" i="12" s="1"/>
  <c r="O52" i="12"/>
  <c r="N54" i="12"/>
  <c r="O58" i="12"/>
  <c r="M54" i="12"/>
  <c r="M53" i="12"/>
  <c r="O55" i="12"/>
  <c r="Q55" i="12" s="1"/>
  <c r="N53" i="12"/>
  <c r="O35" i="24"/>
  <c r="BA36" i="9"/>
  <c r="BB22" i="9"/>
  <c r="AS36" i="9"/>
  <c r="AT22" i="9"/>
  <c r="AT24" i="9" s="1"/>
  <c r="H37" i="9"/>
  <c r="AB37" i="9" s="1"/>
  <c r="H36" i="9"/>
  <c r="AB36" i="9" s="1"/>
  <c r="AK36" i="9"/>
  <c r="AL22" i="9"/>
  <c r="AL24" i="9" s="1"/>
  <c r="O67" i="10"/>
  <c r="F24" i="9"/>
  <c r="O35" i="10"/>
  <c r="BE22" i="9"/>
  <c r="E36" i="9"/>
  <c r="Q140" i="4"/>
  <c r="O35" i="16"/>
  <c r="Y67" i="13"/>
  <c r="W67" i="13"/>
  <c r="U67" i="13"/>
  <c r="X67" i="13"/>
  <c r="V67" i="13"/>
  <c r="T67" i="13"/>
  <c r="N58" i="13"/>
  <c r="O54" i="13"/>
  <c r="Q54" i="13" s="1"/>
  <c r="O52" i="13"/>
  <c r="O53" i="13"/>
  <c r="Q53" i="13" s="1"/>
  <c r="O55" i="13"/>
  <c r="Q55" i="13" s="1"/>
  <c r="O58" i="13"/>
  <c r="M54" i="13"/>
  <c r="N54" i="13"/>
  <c r="M53" i="13"/>
  <c r="N53" i="13"/>
  <c r="AU36" i="9"/>
  <c r="AV22" i="9"/>
  <c r="AV24" i="9" s="1"/>
  <c r="Q77" i="20"/>
  <c r="N28" i="20"/>
  <c r="M28" i="20"/>
  <c r="O24" i="20"/>
  <c r="N24" i="20"/>
  <c r="O23" i="20"/>
  <c r="O22" i="20"/>
  <c r="O28" i="20"/>
  <c r="Q28" i="20" s="1"/>
  <c r="M24" i="20"/>
  <c r="M23" i="20"/>
  <c r="O25" i="20"/>
  <c r="N23" i="20"/>
  <c r="N26" i="14"/>
  <c r="O33" i="14"/>
  <c r="O20" i="14"/>
  <c r="O36" i="14"/>
  <c r="O27" i="14"/>
  <c r="M27" i="14"/>
  <c r="O37" i="14"/>
  <c r="O21" i="12"/>
  <c r="Q21" i="12" s="1"/>
  <c r="M26" i="12"/>
  <c r="O26" i="12"/>
  <c r="O27" i="12"/>
  <c r="O21" i="11"/>
  <c r="Q21" i="11" s="1"/>
  <c r="O26" i="11"/>
  <c r="M26" i="11"/>
  <c r="O95" i="21"/>
  <c r="Q34" i="21"/>
  <c r="O98" i="21"/>
  <c r="Q73" i="21"/>
  <c r="AK73" i="20"/>
  <c r="BC73" i="20"/>
  <c r="BK73" i="20"/>
  <c r="O95" i="15"/>
  <c r="Q34" i="15"/>
  <c r="O21" i="23"/>
  <c r="Q21" i="23" s="1"/>
  <c r="O20" i="23"/>
  <c r="M27" i="23"/>
  <c r="O27" i="23"/>
  <c r="Q37" i="22"/>
  <c r="O41" i="22"/>
  <c r="Q33" i="22"/>
  <c r="AR17" i="20"/>
  <c r="AR18" i="20" s="1"/>
  <c r="R17" i="20"/>
  <c r="BK17" i="20"/>
  <c r="BG17" i="20"/>
  <c r="BG18" i="20" s="1"/>
  <c r="BC17" i="20"/>
  <c r="BC18" i="20" s="1"/>
  <c r="AW17" i="20"/>
  <c r="AW18" i="20" s="1"/>
  <c r="AK17" i="20"/>
  <c r="AK18" i="20" s="1"/>
  <c r="O26" i="19"/>
  <c r="M26" i="19"/>
  <c r="O33" i="19"/>
  <c r="O20" i="19"/>
  <c r="O36" i="19"/>
  <c r="M27" i="19"/>
  <c r="O27" i="19"/>
  <c r="O37" i="19"/>
  <c r="Q95" i="24"/>
  <c r="T34" i="24"/>
  <c r="T95" i="24" s="1"/>
  <c r="S34" i="24"/>
  <c r="S95" i="24" s="1"/>
  <c r="AW95" i="20"/>
  <c r="BB34" i="20"/>
  <c r="BB95" i="20" s="1"/>
  <c r="AZ34" i="20"/>
  <c r="AZ95" i="20" s="1"/>
  <c r="AX34" i="20"/>
  <c r="AX95" i="20" s="1"/>
  <c r="BA34" i="20"/>
  <c r="BA95" i="20" s="1"/>
  <c r="AY34" i="20"/>
  <c r="AY95" i="20" s="1"/>
  <c r="BG95" i="20"/>
  <c r="BJ34" i="20"/>
  <c r="BJ95" i="20" s="1"/>
  <c r="BH34" i="20"/>
  <c r="BH95" i="20" s="1"/>
  <c r="BI34" i="20"/>
  <c r="BI95" i="20" s="1"/>
  <c r="R95" i="20"/>
  <c r="AJ34" i="20"/>
  <c r="AJ95" i="20" s="1"/>
  <c r="AH34" i="20"/>
  <c r="AH95" i="20" s="1"/>
  <c r="AF34" i="20"/>
  <c r="AF95" i="20" s="1"/>
  <c r="AD34" i="20"/>
  <c r="AD95" i="20" s="1"/>
  <c r="AB34" i="20"/>
  <c r="AB95" i="20" s="1"/>
  <c r="Z34" i="20"/>
  <c r="Z95" i="20" s="1"/>
  <c r="X34" i="20"/>
  <c r="X95" i="20" s="1"/>
  <c r="V34" i="20"/>
  <c r="V95" i="20" s="1"/>
  <c r="T34" i="20"/>
  <c r="T95" i="20" s="1"/>
  <c r="AI34" i="20"/>
  <c r="AI95" i="20" s="1"/>
  <c r="AG34" i="20"/>
  <c r="AG95" i="20" s="1"/>
  <c r="AE34" i="20"/>
  <c r="AE95" i="20" s="1"/>
  <c r="AC34" i="20"/>
  <c r="AC95" i="20" s="1"/>
  <c r="AA34" i="20"/>
  <c r="AA95" i="20" s="1"/>
  <c r="Y34" i="20"/>
  <c r="Y95" i="20" s="1"/>
  <c r="W34" i="20"/>
  <c r="W95" i="20" s="1"/>
  <c r="U34" i="20"/>
  <c r="U95" i="20" s="1"/>
  <c r="S34" i="20"/>
  <c r="S95" i="20" s="1"/>
  <c r="O95" i="13"/>
  <c r="Q34" i="13"/>
  <c r="O98" i="13"/>
  <c r="Q73" i="13"/>
  <c r="O18" i="17"/>
  <c r="O33" i="17"/>
  <c r="O36" i="17"/>
  <c r="O37" i="17"/>
  <c r="R66" i="20"/>
  <c r="R40" i="20"/>
  <c r="Q14" i="20"/>
  <c r="R39" i="20"/>
  <c r="R139" i="20"/>
  <c r="R38" i="20"/>
  <c r="R68" i="20"/>
  <c r="N58" i="24"/>
  <c r="M58" i="24"/>
  <c r="O54" i="24"/>
  <c r="Q54" i="24" s="1"/>
  <c r="M53" i="24"/>
  <c r="O55" i="24"/>
  <c r="Q55" i="24" s="1"/>
  <c r="O52" i="24"/>
  <c r="O58" i="24"/>
  <c r="M54" i="24"/>
  <c r="N54" i="24"/>
  <c r="O53" i="24"/>
  <c r="Q53" i="24" s="1"/>
  <c r="N53" i="24"/>
  <c r="N58" i="23"/>
  <c r="N100" i="23" s="1"/>
  <c r="O54" i="23"/>
  <c r="Q54" i="23" s="1"/>
  <c r="M54" i="23"/>
  <c r="N53" i="23"/>
  <c r="O55" i="23"/>
  <c r="Q55" i="23" s="1"/>
  <c r="O52" i="23"/>
  <c r="O58" i="23"/>
  <c r="M58" i="23"/>
  <c r="N54" i="23"/>
  <c r="O53" i="23"/>
  <c r="Q53" i="23" s="1"/>
  <c r="M53" i="23"/>
  <c r="Y67" i="14"/>
  <c r="W67" i="14"/>
  <c r="U67" i="14"/>
  <c r="Z67" i="14"/>
  <c r="X67" i="14"/>
  <c r="V67" i="14"/>
  <c r="T67" i="14"/>
  <c r="N58" i="14"/>
  <c r="O54" i="14"/>
  <c r="Q54" i="14" s="1"/>
  <c r="O53" i="14"/>
  <c r="Q53" i="14" s="1"/>
  <c r="O55" i="14"/>
  <c r="Q55" i="14" s="1"/>
  <c r="N53" i="14"/>
  <c r="O58" i="14"/>
  <c r="M54" i="14"/>
  <c r="N54" i="14"/>
  <c r="O52" i="14"/>
  <c r="M53" i="14"/>
  <c r="BE23" i="9"/>
  <c r="N28" i="17"/>
  <c r="Q77" i="17"/>
  <c r="M28" i="17"/>
  <c r="O24" i="17"/>
  <c r="N24" i="17"/>
  <c r="N88" i="17" s="1"/>
  <c r="O23" i="17"/>
  <c r="N23" i="17"/>
  <c r="O28" i="17"/>
  <c r="Q28" i="17" s="1"/>
  <c r="M24" i="17"/>
  <c r="M88" i="17" s="1"/>
  <c r="M23" i="17"/>
  <c r="O25" i="17"/>
  <c r="O22" i="17"/>
  <c r="O35" i="15"/>
  <c r="Q77" i="15"/>
  <c r="N28" i="15"/>
  <c r="M28" i="15"/>
  <c r="O24" i="15"/>
  <c r="N24" i="15"/>
  <c r="O23" i="15"/>
  <c r="N23" i="15"/>
  <c r="O22" i="15"/>
  <c r="O28" i="15"/>
  <c r="Q28" i="15" s="1"/>
  <c r="M24" i="15"/>
  <c r="M23" i="15"/>
  <c r="O25" i="15"/>
  <c r="O35" i="13"/>
  <c r="Q77" i="13"/>
  <c r="N28" i="13"/>
  <c r="N24" i="13"/>
  <c r="N88" i="13" s="1"/>
  <c r="O22" i="13"/>
  <c r="M28" i="13"/>
  <c r="N23" i="13"/>
  <c r="M24" i="13"/>
  <c r="M88" i="13" s="1"/>
  <c r="O28" i="13"/>
  <c r="Q28" i="13" s="1"/>
  <c r="M23" i="13"/>
  <c r="O24" i="13"/>
  <c r="O23" i="13"/>
  <c r="O25" i="13"/>
  <c r="T67" i="21"/>
  <c r="U67" i="21"/>
  <c r="S67" i="21"/>
  <c r="N58" i="21"/>
  <c r="M58" i="21"/>
  <c r="O54" i="21"/>
  <c r="Q54" i="21" s="1"/>
  <c r="N54" i="21"/>
  <c r="O53" i="21"/>
  <c r="Q53" i="21" s="1"/>
  <c r="N53" i="21"/>
  <c r="O55" i="21"/>
  <c r="Q55" i="21" s="1"/>
  <c r="O52" i="21"/>
  <c r="O58" i="21"/>
  <c r="M54" i="21"/>
  <c r="M53" i="21"/>
  <c r="AQ36" i="9"/>
  <c r="AR22" i="9"/>
  <c r="AR24" i="9" s="1"/>
  <c r="Q77" i="14"/>
  <c r="N28" i="14"/>
  <c r="M28" i="14"/>
  <c r="O24" i="14"/>
  <c r="N24" i="14"/>
  <c r="N88" i="14" s="1"/>
  <c r="O23" i="14"/>
  <c r="O28" i="14"/>
  <c r="Q28" i="14" s="1"/>
  <c r="M24" i="14"/>
  <c r="M23" i="14"/>
  <c r="O25" i="14"/>
  <c r="N23" i="14"/>
  <c r="N87" i="14" s="1"/>
  <c r="O22" i="14"/>
  <c r="T67" i="15"/>
  <c r="S67" i="15"/>
  <c r="N58" i="15"/>
  <c r="N100" i="15" s="1"/>
  <c r="M58" i="15"/>
  <c r="M100" i="15" s="1"/>
  <c r="O54" i="15"/>
  <c r="Q54" i="15" s="1"/>
  <c r="O53" i="15"/>
  <c r="Q53" i="15" s="1"/>
  <c r="O55" i="15"/>
  <c r="Q55" i="15" s="1"/>
  <c r="O52" i="15"/>
  <c r="O58" i="15"/>
  <c r="M54" i="15"/>
  <c r="N54" i="15"/>
  <c r="M53" i="15"/>
  <c r="N53" i="15"/>
  <c r="AM36" i="9"/>
  <c r="AN22" i="9"/>
  <c r="AN24" i="9" s="1"/>
  <c r="Q77" i="12"/>
  <c r="O24" i="12"/>
  <c r="O23" i="12"/>
  <c r="O25" i="12"/>
  <c r="O22" i="12"/>
  <c r="N24" i="12"/>
  <c r="M28" i="12"/>
  <c r="M24" i="12"/>
  <c r="O28" i="12"/>
  <c r="Q28" i="12" s="1"/>
  <c r="M23" i="12"/>
  <c r="N23" i="12"/>
  <c r="O65" i="10"/>
  <c r="O21" i="10"/>
  <c r="BE14" i="9"/>
  <c r="M56" i="10"/>
  <c r="O26" i="10"/>
  <c r="M26" i="10"/>
  <c r="P37" i="10"/>
  <c r="O63" i="10"/>
  <c r="BE6" i="9"/>
  <c r="O33" i="10"/>
  <c r="F10" i="9"/>
  <c r="O69" i="10"/>
  <c r="O36" i="10"/>
  <c r="BE26" i="9"/>
  <c r="O27" i="10"/>
  <c r="M27" i="10"/>
  <c r="M57" i="10"/>
  <c r="O37" i="10"/>
  <c r="BE42" i="9"/>
  <c r="O27" i="16"/>
  <c r="M27" i="16"/>
  <c r="O21" i="20"/>
  <c r="Q21" i="20" s="1"/>
  <c r="O26" i="20"/>
  <c r="M26" i="20"/>
  <c r="Q17" i="11"/>
  <c r="AV119" i="8"/>
  <c r="AW58" i="8"/>
  <c r="AW62" i="8"/>
  <c r="AW66" i="8"/>
  <c r="AW70" i="8"/>
  <c r="AW74" i="8"/>
  <c r="AW78" i="8"/>
  <c r="AW82" i="8"/>
  <c r="AW86" i="8"/>
  <c r="AW90" i="8"/>
  <c r="AW94" i="8"/>
  <c r="AW98" i="8"/>
  <c r="AW102" i="8"/>
  <c r="AW106" i="8"/>
  <c r="AW59" i="8"/>
  <c r="AW63" i="8"/>
  <c r="AW67" i="8"/>
  <c r="AW71" i="8"/>
  <c r="AW75" i="8"/>
  <c r="AW79" i="8"/>
  <c r="AW83" i="8"/>
  <c r="AW87" i="8"/>
  <c r="AW91" i="8"/>
  <c r="AW95" i="8"/>
  <c r="AW99" i="8"/>
  <c r="AW103" i="8"/>
  <c r="AW107" i="8"/>
  <c r="T16" i="21"/>
  <c r="U16" i="21"/>
  <c r="S16" i="21"/>
  <c r="O18" i="21"/>
  <c r="O21" i="21"/>
  <c r="Q21" i="21" s="1"/>
  <c r="O33" i="21"/>
  <c r="O20" i="21"/>
  <c r="N26" i="24"/>
  <c r="N26" i="23"/>
  <c r="N26" i="22"/>
  <c r="N26" i="21"/>
  <c r="N26" i="17"/>
  <c r="N27" i="24"/>
  <c r="N27" i="23"/>
  <c r="N27" i="21"/>
  <c r="N27" i="22"/>
  <c r="N27" i="17"/>
  <c r="O33" i="24"/>
  <c r="O36" i="24"/>
  <c r="O37" i="24"/>
  <c r="Q18" i="24"/>
  <c r="Q17" i="15"/>
  <c r="O18" i="15"/>
  <c r="O21" i="15"/>
  <c r="Q21" i="15" s="1"/>
  <c r="O26" i="15"/>
  <c r="M26" i="15"/>
  <c r="N57" i="15"/>
  <c r="N27" i="15"/>
  <c r="Q27" i="22"/>
  <c r="Q20" i="22"/>
  <c r="BB16" i="20"/>
  <c r="AZ16" i="20"/>
  <c r="AX16" i="20"/>
  <c r="BA16" i="20"/>
  <c r="AY16" i="20"/>
  <c r="BJ16" i="20"/>
  <c r="BH16" i="20"/>
  <c r="BI16" i="20"/>
  <c r="R16" i="20"/>
  <c r="Q18" i="20"/>
  <c r="O17" i="19"/>
  <c r="O18" i="19" s="1"/>
  <c r="Q16" i="19"/>
  <c r="M18" i="19"/>
  <c r="O98" i="19"/>
  <c r="Q98" i="19" s="1"/>
  <c r="Q73" i="19"/>
  <c r="M17" i="18"/>
  <c r="O21" i="13"/>
  <c r="Q21" i="13" s="1"/>
  <c r="O26" i="13"/>
  <c r="M26" i="13"/>
  <c r="O73" i="17"/>
  <c r="BC39" i="20"/>
  <c r="BC66" i="20"/>
  <c r="BC38" i="20"/>
  <c r="V139" i="20"/>
  <c r="BC40" i="20"/>
  <c r="BC68" i="20"/>
  <c r="BK39" i="20"/>
  <c r="BK66" i="20"/>
  <c r="BK38" i="20"/>
  <c r="BK40" i="20"/>
  <c r="BK68" i="20"/>
  <c r="X139" i="20"/>
  <c r="AR38" i="20"/>
  <c r="AR66" i="20"/>
  <c r="AR102" i="20"/>
  <c r="AR101" i="20"/>
  <c r="AR40" i="20"/>
  <c r="AR68" i="20"/>
  <c r="AR39" i="20"/>
  <c r="T139" i="20"/>
  <c r="AR90" i="20"/>
  <c r="AR92" i="20"/>
  <c r="Q18" i="14"/>
  <c r="BK67" i="20"/>
  <c r="BG67" i="20"/>
  <c r="BC67" i="20"/>
  <c r="AW67" i="20"/>
  <c r="AK67" i="20"/>
  <c r="AR67" i="20"/>
  <c r="R67" i="20"/>
  <c r="O54" i="20"/>
  <c r="Q54" i="20" s="1"/>
  <c r="M53" i="20"/>
  <c r="O55" i="20"/>
  <c r="Q55" i="20" s="1"/>
  <c r="N53" i="20"/>
  <c r="O52" i="20"/>
  <c r="O58" i="20"/>
  <c r="M54" i="20"/>
  <c r="N54" i="20"/>
  <c r="O53" i="20"/>
  <c r="Q53" i="20" s="1"/>
  <c r="Q77" i="24"/>
  <c r="N28" i="24"/>
  <c r="M28" i="24"/>
  <c r="O24" i="24"/>
  <c r="N24" i="24"/>
  <c r="N88" i="24" s="1"/>
  <c r="O23" i="24"/>
  <c r="N23" i="24"/>
  <c r="O22" i="24"/>
  <c r="O28" i="24"/>
  <c r="Q28" i="24" s="1"/>
  <c r="M24" i="24"/>
  <c r="M23" i="24"/>
  <c r="O25" i="24"/>
  <c r="O35" i="21"/>
  <c r="Q77" i="21"/>
  <c r="N28" i="21"/>
  <c r="M28" i="21"/>
  <c r="O24" i="21"/>
  <c r="N24" i="21"/>
  <c r="N88" i="21" s="1"/>
  <c r="M23" i="21"/>
  <c r="N23" i="21"/>
  <c r="O28" i="21"/>
  <c r="Q28" i="21" s="1"/>
  <c r="M24" i="21"/>
  <c r="M88" i="21" s="1"/>
  <c r="O23" i="21"/>
  <c r="O25" i="21"/>
  <c r="O22" i="21"/>
  <c r="O35" i="19"/>
  <c r="Q77" i="19"/>
  <c r="N28" i="19"/>
  <c r="M28" i="19"/>
  <c r="O24" i="19"/>
  <c r="N24" i="19"/>
  <c r="N88" i="19" s="1"/>
  <c r="O23" i="19"/>
  <c r="O22" i="19"/>
  <c r="O28" i="19"/>
  <c r="M24" i="19"/>
  <c r="M23" i="19"/>
  <c r="O25" i="19"/>
  <c r="N23" i="19"/>
  <c r="O35" i="11"/>
  <c r="H24" i="9"/>
  <c r="Q77" i="11"/>
  <c r="N28" i="11"/>
  <c r="O25" i="11"/>
  <c r="O23" i="11"/>
  <c r="O24" i="11"/>
  <c r="O28" i="11"/>
  <c r="Q28" i="11" s="1"/>
  <c r="N23" i="11"/>
  <c r="O22" i="11"/>
  <c r="M23" i="11"/>
  <c r="M24" i="11"/>
  <c r="M88" i="11" s="1"/>
  <c r="M28" i="11"/>
  <c r="N24" i="11"/>
  <c r="AI36" i="9"/>
  <c r="AJ22" i="9"/>
  <c r="N28" i="10"/>
  <c r="Q77" i="10"/>
  <c r="P22" i="10"/>
  <c r="P25" i="10"/>
  <c r="O22" i="10"/>
  <c r="N23" i="10"/>
  <c r="M24" i="10"/>
  <c r="M28" i="10"/>
  <c r="O23" i="10"/>
  <c r="P24" i="10"/>
  <c r="P23" i="10"/>
  <c r="O24" i="10"/>
  <c r="O28" i="10"/>
  <c r="M23" i="10"/>
  <c r="N24" i="10"/>
  <c r="O25" i="10"/>
  <c r="AY36" i="9"/>
  <c r="AZ22" i="9"/>
  <c r="AZ24" i="9" s="1"/>
  <c r="Q77" i="16"/>
  <c r="M28" i="16"/>
  <c r="O24" i="16"/>
  <c r="N24" i="16"/>
  <c r="O23" i="16"/>
  <c r="N23" i="16"/>
  <c r="O28" i="16"/>
  <c r="Q28" i="16" s="1"/>
  <c r="M24" i="16"/>
  <c r="M88" i="16" s="1"/>
  <c r="M23" i="16"/>
  <c r="O25" i="16"/>
  <c r="O22" i="16"/>
  <c r="O35" i="20"/>
  <c r="O21" i="14"/>
  <c r="Q21" i="14" s="1"/>
  <c r="O26" i="14"/>
  <c r="M26" i="14"/>
  <c r="N27" i="14"/>
  <c r="N94" i="14" s="1"/>
  <c r="AR32" i="9"/>
  <c r="O33" i="12"/>
  <c r="O20" i="12"/>
  <c r="O36" i="12"/>
  <c r="M27" i="12"/>
  <c r="O37" i="12"/>
  <c r="O33" i="11"/>
  <c r="O20" i="11"/>
  <c r="O36" i="11"/>
  <c r="M27" i="11"/>
  <c r="O27" i="11"/>
  <c r="O37" i="11"/>
  <c r="AN114" i="8"/>
  <c r="AW73" i="20"/>
  <c r="BG73" i="20"/>
  <c r="R73" i="20"/>
  <c r="AR98" i="20"/>
  <c r="O98" i="15"/>
  <c r="Q73" i="15"/>
  <c r="O33" i="23"/>
  <c r="O36" i="23"/>
  <c r="O37" i="23"/>
  <c r="AU48" i="9" l="1"/>
  <c r="AV48" i="9" s="1"/>
  <c r="AV49" i="9" s="1"/>
  <c r="AU27" i="9"/>
  <c r="AV27" i="9" s="1"/>
  <c r="AV28" i="9" s="1"/>
  <c r="O69" i="20"/>
  <c r="Q69" i="20" s="1"/>
  <c r="R69" i="20" s="1"/>
  <c r="AH69" i="20" s="1"/>
  <c r="O65" i="20"/>
  <c r="Q65" i="20" s="1"/>
  <c r="AU31" i="9"/>
  <c r="AV31" i="9" s="1"/>
  <c r="AV32" i="9" s="1"/>
  <c r="E43" i="9"/>
  <c r="F43" i="9" s="1"/>
  <c r="O74" i="10" s="1"/>
  <c r="G121" i="8"/>
  <c r="AI34" i="9" s="1"/>
  <c r="AJ34" i="9" s="1"/>
  <c r="P34" i="10" s="1"/>
  <c r="P95" i="10" s="1"/>
  <c r="O47" i="17"/>
  <c r="AQ111" i="8"/>
  <c r="Q60" i="24" s="1"/>
  <c r="O70" i="20"/>
  <c r="Q70" i="20" s="1"/>
  <c r="AR70" i="20" s="1"/>
  <c r="O57" i="20"/>
  <c r="Q57" i="20" s="1"/>
  <c r="O64" i="20"/>
  <c r="Q64" i="20" s="1"/>
  <c r="BG64" i="20" s="1"/>
  <c r="AU19" i="9"/>
  <c r="AV19" i="9" s="1"/>
  <c r="AV20" i="9" s="1"/>
  <c r="AU11" i="9"/>
  <c r="AV11" i="9" s="1"/>
  <c r="AV12" i="9" s="1"/>
  <c r="AU15" i="9"/>
  <c r="AV15" i="9" s="1"/>
  <c r="AV16" i="9" s="1"/>
  <c r="AU43" i="9"/>
  <c r="AV43" i="9" s="1"/>
  <c r="AV44" i="9" s="1"/>
  <c r="AU7" i="9"/>
  <c r="AV7" i="9" s="1"/>
  <c r="AK74" i="20"/>
  <c r="AN74" i="20" s="1"/>
  <c r="E7" i="9"/>
  <c r="F7" i="9" s="1"/>
  <c r="F8" i="9" s="1"/>
  <c r="AI48" i="9"/>
  <c r="AJ48" i="9" s="1"/>
  <c r="AJ49" i="9" s="1"/>
  <c r="P70" i="10" s="1"/>
  <c r="P70" i="18" s="1"/>
  <c r="E27" i="9"/>
  <c r="F27" i="9" s="1"/>
  <c r="F28" i="9" s="1"/>
  <c r="E15" i="9"/>
  <c r="F15" i="9" s="1"/>
  <c r="F16" i="9" s="1"/>
  <c r="AI31" i="9"/>
  <c r="AJ31" i="9" s="1"/>
  <c r="P57" i="10" s="1"/>
  <c r="P57" i="18" s="1"/>
  <c r="O47" i="24"/>
  <c r="Q47" i="24" s="1"/>
  <c r="E48" i="9"/>
  <c r="F48" i="9" s="1"/>
  <c r="F49" i="9" s="1"/>
  <c r="O70" i="10" s="1"/>
  <c r="E19" i="9"/>
  <c r="F19" i="9" s="1"/>
  <c r="N26" i="10" s="1"/>
  <c r="N26" i="18" s="1"/>
  <c r="E31" i="9"/>
  <c r="F31" i="9" s="1"/>
  <c r="N57" i="10" s="1"/>
  <c r="E11" i="9"/>
  <c r="F11" i="9" s="1"/>
  <c r="AI19" i="9"/>
  <c r="AJ19" i="9" s="1"/>
  <c r="P56" i="10" s="1"/>
  <c r="P56" i="18" s="1"/>
  <c r="AI11" i="9"/>
  <c r="AJ11" i="9" s="1"/>
  <c r="AJ12" i="9" s="1"/>
  <c r="AI43" i="9"/>
  <c r="AJ43" i="9" s="1"/>
  <c r="P74" i="10" s="1"/>
  <c r="P74" i="18" s="1"/>
  <c r="AI7" i="9"/>
  <c r="AJ7" i="9" s="1"/>
  <c r="AJ8" i="9" s="1"/>
  <c r="AI27" i="9"/>
  <c r="AJ27" i="9" s="1"/>
  <c r="AJ28" i="9" s="1"/>
  <c r="AI15" i="9"/>
  <c r="AJ15" i="9" s="1"/>
  <c r="AJ16" i="9" s="1"/>
  <c r="F32" i="9"/>
  <c r="V111" i="8"/>
  <c r="Q60" i="19" s="1"/>
  <c r="AV34" i="9"/>
  <c r="M56" i="20"/>
  <c r="M85" i="20" s="1"/>
  <c r="AI39" i="9"/>
  <c r="AJ39" i="9" s="1"/>
  <c r="P73" i="10" s="1"/>
  <c r="P73" i="18" s="1"/>
  <c r="P98" i="18" s="1"/>
  <c r="BK74" i="20"/>
  <c r="BN74" i="20" s="1"/>
  <c r="AB111" i="8"/>
  <c r="Q60" i="15" s="1"/>
  <c r="BG70" i="20"/>
  <c r="BJ70" i="20" s="1"/>
  <c r="M56" i="14"/>
  <c r="M85" i="14" s="1"/>
  <c r="AK69" i="20"/>
  <c r="AN69" i="20" s="1"/>
  <c r="BC74" i="20"/>
  <c r="BF74" i="20" s="1"/>
  <c r="AR74" i="20"/>
  <c r="AV74" i="20" s="1"/>
  <c r="AQ114" i="8"/>
  <c r="O70" i="14"/>
  <c r="Q70" i="14" s="1"/>
  <c r="T70" i="14" s="1"/>
  <c r="AE111" i="8"/>
  <c r="AE114" i="8"/>
  <c r="BG69" i="20"/>
  <c r="BH69" i="20" s="1"/>
  <c r="AW74" i="20"/>
  <c r="BB74" i="20" s="1"/>
  <c r="BG74" i="20"/>
  <c r="BJ74" i="20" s="1"/>
  <c r="V114" i="8"/>
  <c r="AB114" i="8"/>
  <c r="AT114" i="8"/>
  <c r="O69" i="14"/>
  <c r="Q69" i="14" s="1"/>
  <c r="W69" i="14" s="1"/>
  <c r="O74" i="14"/>
  <c r="Q74" i="14" s="1"/>
  <c r="W74" i="14" s="1"/>
  <c r="O65" i="14"/>
  <c r="Q65" i="14" s="1"/>
  <c r="Q84" i="14" s="1"/>
  <c r="P111" i="8"/>
  <c r="Q60" i="13" s="1"/>
  <c r="AH111" i="8"/>
  <c r="Q60" i="21" s="1"/>
  <c r="R70" i="20"/>
  <c r="AJ70" i="20" s="1"/>
  <c r="AH114" i="8"/>
  <c r="AK70" i="20"/>
  <c r="AP70" i="20" s="1"/>
  <c r="BK70" i="20"/>
  <c r="BL70" i="20" s="1"/>
  <c r="O64" i="14"/>
  <c r="Q64" i="14" s="1"/>
  <c r="W64" i="14" s="1"/>
  <c r="Q60" i="14"/>
  <c r="AQ48" i="9"/>
  <c r="AR48" i="9" s="1"/>
  <c r="AR49" i="9" s="1"/>
  <c r="AQ19" i="9"/>
  <c r="AR19" i="9" s="1"/>
  <c r="AQ31" i="9"/>
  <c r="AQ11" i="9"/>
  <c r="AR11" i="9" s="1"/>
  <c r="AR12" i="9" s="1"/>
  <c r="S121" i="8"/>
  <c r="AQ34" i="9" s="1"/>
  <c r="AQ27" i="9"/>
  <c r="AR27" i="9" s="1"/>
  <c r="AR28" i="9" s="1"/>
  <c r="AQ43" i="9"/>
  <c r="AR43" i="9" s="1"/>
  <c r="AR44" i="9" s="1"/>
  <c r="AQ15" i="9"/>
  <c r="AR15" i="9" s="1"/>
  <c r="AR16" i="9" s="1"/>
  <c r="AQ7" i="9"/>
  <c r="AR7" i="9" s="1"/>
  <c r="AR8" i="9" s="1"/>
  <c r="Q47" i="14"/>
  <c r="X17" i="12"/>
  <c r="X18" i="12" s="1"/>
  <c r="T17" i="12"/>
  <c r="T18" i="12" s="1"/>
  <c r="U17" i="12"/>
  <c r="Z17" i="12"/>
  <c r="Z18" i="12" s="1"/>
  <c r="V17" i="12"/>
  <c r="V18" i="12" s="1"/>
  <c r="Y17" i="12"/>
  <c r="Y18" i="12" s="1"/>
  <c r="W17" i="12"/>
  <c r="W18" i="12" s="1"/>
  <c r="O98" i="23"/>
  <c r="Q73" i="23"/>
  <c r="Q98" i="23" s="1"/>
  <c r="Y34" i="12"/>
  <c r="Y95" i="12" s="1"/>
  <c r="U34" i="12"/>
  <c r="Z34" i="12"/>
  <c r="Z95" i="12" s="1"/>
  <c r="X34" i="12"/>
  <c r="X95" i="12" s="1"/>
  <c r="W34" i="12"/>
  <c r="W95" i="12" s="1"/>
  <c r="Q95" i="12"/>
  <c r="V34" i="12"/>
  <c r="V95" i="12" s="1"/>
  <c r="T34" i="12"/>
  <c r="T95" i="12" s="1"/>
  <c r="Q98" i="12"/>
  <c r="W73" i="12"/>
  <c r="W98" i="12" s="1"/>
  <c r="X73" i="12"/>
  <c r="X98" i="12" s="1"/>
  <c r="Z73" i="12"/>
  <c r="Z98" i="12" s="1"/>
  <c r="Y73" i="12"/>
  <c r="Y98" i="12" s="1"/>
  <c r="U73" i="12"/>
  <c r="T73" i="12"/>
  <c r="T98" i="12" s="1"/>
  <c r="V73" i="12"/>
  <c r="V98" i="12" s="1"/>
  <c r="M111" i="8"/>
  <c r="M114" i="8"/>
  <c r="M47" i="13"/>
  <c r="M47" i="18" s="1"/>
  <c r="P114" i="8"/>
  <c r="Q47" i="20"/>
  <c r="O80" i="20"/>
  <c r="O47" i="22"/>
  <c r="O48" i="22" s="1"/>
  <c r="AK114" i="8"/>
  <c r="Z16" i="11"/>
  <c r="O48" i="20"/>
  <c r="M81" i="20"/>
  <c r="M49" i="20"/>
  <c r="N94" i="15"/>
  <c r="BE18" i="9"/>
  <c r="Z67" i="11"/>
  <c r="N88" i="16"/>
  <c r="N88" i="11"/>
  <c r="M88" i="24"/>
  <c r="M88" i="12"/>
  <c r="N88" i="12"/>
  <c r="M88" i="14"/>
  <c r="N59" i="13"/>
  <c r="N78" i="13" s="1"/>
  <c r="N59" i="11"/>
  <c r="N78" i="11" s="1"/>
  <c r="M100" i="23"/>
  <c r="Q37" i="23"/>
  <c r="O41" i="23"/>
  <c r="Q33" i="23"/>
  <c r="Q37" i="11"/>
  <c r="Q98" i="15"/>
  <c r="T73" i="15"/>
  <c r="T98" i="15" s="1"/>
  <c r="S73" i="15"/>
  <c r="S98" i="15" s="1"/>
  <c r="R98" i="20"/>
  <c r="AJ73" i="20"/>
  <c r="AJ98" i="20" s="1"/>
  <c r="AH73" i="20"/>
  <c r="AH98" i="20" s="1"/>
  <c r="AF73" i="20"/>
  <c r="AF98" i="20" s="1"/>
  <c r="AD73" i="20"/>
  <c r="AD98" i="20" s="1"/>
  <c r="AB73" i="20"/>
  <c r="AB98" i="20" s="1"/>
  <c r="Z73" i="20"/>
  <c r="Z98" i="20" s="1"/>
  <c r="X73" i="20"/>
  <c r="X98" i="20" s="1"/>
  <c r="V73" i="20"/>
  <c r="V98" i="20" s="1"/>
  <c r="T73" i="20"/>
  <c r="T98" i="20" s="1"/>
  <c r="AI73" i="20"/>
  <c r="AI98" i="20" s="1"/>
  <c r="AG73" i="20"/>
  <c r="AG98" i="20" s="1"/>
  <c r="AE73" i="20"/>
  <c r="AE98" i="20" s="1"/>
  <c r="AC73" i="20"/>
  <c r="AC98" i="20" s="1"/>
  <c r="AA73" i="20"/>
  <c r="AA98" i="20" s="1"/>
  <c r="Y73" i="20"/>
  <c r="Y98" i="20" s="1"/>
  <c r="W73" i="20"/>
  <c r="W98" i="20" s="1"/>
  <c r="U73" i="20"/>
  <c r="U98" i="20" s="1"/>
  <c r="S73" i="20"/>
  <c r="S98" i="20" s="1"/>
  <c r="AW98" i="20"/>
  <c r="BB73" i="20"/>
  <c r="BB98" i="20" s="1"/>
  <c r="AZ73" i="20"/>
  <c r="AZ98" i="20" s="1"/>
  <c r="AX73" i="20"/>
  <c r="AX98" i="20" s="1"/>
  <c r="BA73" i="20"/>
  <c r="BA98" i="20" s="1"/>
  <c r="AY73" i="20"/>
  <c r="AY98" i="20" s="1"/>
  <c r="Q60" i="17"/>
  <c r="O70" i="17"/>
  <c r="Q70" i="17" s="1"/>
  <c r="AN121" i="8"/>
  <c r="Q36" i="11"/>
  <c r="Q20" i="11"/>
  <c r="O29" i="11"/>
  <c r="O41" i="11"/>
  <c r="Q33" i="11"/>
  <c r="Q37" i="12"/>
  <c r="Q36" i="12"/>
  <c r="Q20" i="12"/>
  <c r="O29" i="12"/>
  <c r="O41" i="12"/>
  <c r="Q33" i="12"/>
  <c r="M26" i="23"/>
  <c r="M29" i="23" s="1"/>
  <c r="M42" i="23" s="1"/>
  <c r="O26" i="23"/>
  <c r="O29" i="23" s="1"/>
  <c r="O71" i="20"/>
  <c r="M71" i="20"/>
  <c r="Q22" i="16"/>
  <c r="O86" i="16"/>
  <c r="M87" i="16"/>
  <c r="O87" i="16"/>
  <c r="Q23" i="16"/>
  <c r="Q87" i="16" s="1"/>
  <c r="Q24" i="16"/>
  <c r="Q88" i="16" s="1"/>
  <c r="O88" i="16"/>
  <c r="AZ36" i="9"/>
  <c r="N71" i="16" s="1"/>
  <c r="AZ37" i="9"/>
  <c r="N72" i="16" s="1"/>
  <c r="N97" i="16" s="1"/>
  <c r="N24" i="18"/>
  <c r="N88" i="10"/>
  <c r="O28" i="18"/>
  <c r="Q28" i="18" s="1"/>
  <c r="Q28" i="10"/>
  <c r="P23" i="18"/>
  <c r="P87" i="18" s="1"/>
  <c r="P87" i="10"/>
  <c r="O23" i="18"/>
  <c r="O87" i="10"/>
  <c r="Q23" i="10"/>
  <c r="M24" i="18"/>
  <c r="M88" i="10"/>
  <c r="O22" i="18"/>
  <c r="O86" i="10"/>
  <c r="Q22" i="10"/>
  <c r="P22" i="18"/>
  <c r="P86" i="10"/>
  <c r="N28" i="18"/>
  <c r="AJ36" i="9"/>
  <c r="P71" i="10" s="1"/>
  <c r="AJ37" i="9"/>
  <c r="P72" i="10" s="1"/>
  <c r="M87" i="11"/>
  <c r="M29" i="11"/>
  <c r="M42" i="11" s="1"/>
  <c r="N87" i="11"/>
  <c r="N29" i="11"/>
  <c r="N42" i="11" s="1"/>
  <c r="O88" i="11"/>
  <c r="Q24" i="11"/>
  <c r="Q25" i="11"/>
  <c r="O89" i="11"/>
  <c r="O91" i="11"/>
  <c r="Q35" i="11"/>
  <c r="Q25" i="19"/>
  <c r="Q89" i="19"/>
  <c r="O86" i="19"/>
  <c r="Q86" i="19" s="1"/>
  <c r="Q22" i="19"/>
  <c r="O91" i="19"/>
  <c r="Q91" i="19" s="1"/>
  <c r="S106" i="19" s="1"/>
  <c r="Q35" i="19"/>
  <c r="O89" i="21"/>
  <c r="Q25" i="21"/>
  <c r="N87" i="21"/>
  <c r="N29" i="21"/>
  <c r="N42" i="21" s="1"/>
  <c r="O91" i="21"/>
  <c r="Q35" i="21"/>
  <c r="M87" i="24"/>
  <c r="S28" i="24"/>
  <c r="T28" i="24"/>
  <c r="N87" i="24"/>
  <c r="N29" i="24"/>
  <c r="N42" i="24" s="1"/>
  <c r="O72" i="24"/>
  <c r="M72" i="24"/>
  <c r="M97" i="24" s="1"/>
  <c r="O100" i="20"/>
  <c r="Q58" i="20"/>
  <c r="N59" i="20"/>
  <c r="AI67" i="20"/>
  <c r="AG67" i="20"/>
  <c r="AE67" i="20"/>
  <c r="AC67" i="20"/>
  <c r="AA67" i="20"/>
  <c r="Y67" i="20"/>
  <c r="W67" i="20"/>
  <c r="U67" i="20"/>
  <c r="S67" i="20"/>
  <c r="AJ67" i="20"/>
  <c r="AH67" i="20"/>
  <c r="AF67" i="20"/>
  <c r="AD67" i="20"/>
  <c r="AB67" i="20"/>
  <c r="Z67" i="20"/>
  <c r="X67" i="20"/>
  <c r="V67" i="20"/>
  <c r="T67" i="20"/>
  <c r="AQ67" i="20"/>
  <c r="AO67" i="20"/>
  <c r="AM67" i="20"/>
  <c r="AP67" i="20"/>
  <c r="AN67" i="20"/>
  <c r="AL67" i="20"/>
  <c r="BE67" i="20"/>
  <c r="BF67" i="20"/>
  <c r="BD67" i="20"/>
  <c r="BO67" i="20"/>
  <c r="BM67" i="20"/>
  <c r="BN67" i="20"/>
  <c r="BL67" i="20"/>
  <c r="AV39" i="20"/>
  <c r="AV101" i="20" s="1"/>
  <c r="AT39" i="20"/>
  <c r="AT101" i="20" s="1"/>
  <c r="AU39" i="20"/>
  <c r="AU101" i="20" s="1"/>
  <c r="AS39" i="20"/>
  <c r="AS101" i="20" s="1"/>
  <c r="AU40" i="20"/>
  <c r="AU102" i="20" s="1"/>
  <c r="AS40" i="20"/>
  <c r="AS102" i="20" s="1"/>
  <c r="AV40" i="20"/>
  <c r="AV102" i="20" s="1"/>
  <c r="AT40" i="20"/>
  <c r="AT102" i="20" s="1"/>
  <c r="AU38" i="20"/>
  <c r="AS38" i="20"/>
  <c r="AV38" i="20"/>
  <c r="AT38" i="20"/>
  <c r="BN68" i="20"/>
  <c r="BN92" i="20" s="1"/>
  <c r="BL68" i="20"/>
  <c r="BL92" i="20" s="1"/>
  <c r="BK92" i="20"/>
  <c r="BO68" i="20"/>
  <c r="BO92" i="20" s="1"/>
  <c r="BM68" i="20"/>
  <c r="BM92" i="20" s="1"/>
  <c r="BO38" i="20"/>
  <c r="BM38" i="20"/>
  <c r="BN38" i="20"/>
  <c r="BL38" i="20"/>
  <c r="BK101" i="20"/>
  <c r="BN39" i="20"/>
  <c r="BN101" i="20" s="1"/>
  <c r="BL39" i="20"/>
  <c r="BL101" i="20" s="1"/>
  <c r="BO39" i="20"/>
  <c r="BO101" i="20" s="1"/>
  <c r="BM39" i="20"/>
  <c r="BM101" i="20" s="1"/>
  <c r="BC102" i="20"/>
  <c r="BE40" i="20"/>
  <c r="BE102" i="20" s="1"/>
  <c r="BF40" i="20"/>
  <c r="BF102" i="20" s="1"/>
  <c r="BD40" i="20"/>
  <c r="BD102" i="20" s="1"/>
  <c r="BE38" i="20"/>
  <c r="BF38" i="20"/>
  <c r="BD38" i="20"/>
  <c r="BC101" i="20"/>
  <c r="BF39" i="20"/>
  <c r="BF101" i="20" s="1"/>
  <c r="BD39" i="20"/>
  <c r="BD101" i="20" s="1"/>
  <c r="BE39" i="20"/>
  <c r="BE101" i="20" s="1"/>
  <c r="AJ74" i="20"/>
  <c r="AH74" i="20"/>
  <c r="AF74" i="20"/>
  <c r="AD74" i="20"/>
  <c r="AB74" i="20"/>
  <c r="Z74" i="20"/>
  <c r="X74" i="20"/>
  <c r="V74" i="20"/>
  <c r="T74" i="20"/>
  <c r="AI74" i="20"/>
  <c r="AG74" i="20"/>
  <c r="AE74" i="20"/>
  <c r="AC74" i="20"/>
  <c r="AA74" i="20"/>
  <c r="Y74" i="20"/>
  <c r="W74" i="20"/>
  <c r="U74" i="20"/>
  <c r="S74" i="20"/>
  <c r="BK65" i="20"/>
  <c r="BG65" i="20"/>
  <c r="BC65" i="20"/>
  <c r="AW65" i="20"/>
  <c r="AK65" i="20"/>
  <c r="AR65" i="20"/>
  <c r="R65" i="20"/>
  <c r="BK63" i="20"/>
  <c r="BG63" i="20"/>
  <c r="BC63" i="20"/>
  <c r="AW63" i="20"/>
  <c r="AK63" i="20"/>
  <c r="AR63" i="20"/>
  <c r="R63" i="20"/>
  <c r="M48" i="19"/>
  <c r="M81" i="19" s="1"/>
  <c r="O47" i="19"/>
  <c r="M49" i="19"/>
  <c r="M80" i="19"/>
  <c r="Q26" i="15"/>
  <c r="T21" i="15"/>
  <c r="S21" i="15"/>
  <c r="S17" i="15"/>
  <c r="S18" i="15" s="1"/>
  <c r="T17" i="15"/>
  <c r="T18" i="15" s="1"/>
  <c r="Q20" i="21"/>
  <c r="O41" i="21"/>
  <c r="Q33" i="21"/>
  <c r="Y17" i="11"/>
  <c r="Y18" i="11" s="1"/>
  <c r="W17" i="11"/>
  <c r="W18" i="11" s="1"/>
  <c r="U17" i="11"/>
  <c r="U18" i="11" s="1"/>
  <c r="S17" i="11"/>
  <c r="S18" i="11" s="1"/>
  <c r="X17" i="11"/>
  <c r="X18" i="11" s="1"/>
  <c r="V17" i="11"/>
  <c r="T17" i="11"/>
  <c r="T18" i="11" s="1"/>
  <c r="Q26" i="20"/>
  <c r="Q84" i="20"/>
  <c r="AR84" i="20" s="1"/>
  <c r="BK21" i="20"/>
  <c r="BG21" i="20"/>
  <c r="BC21" i="20"/>
  <c r="AW21" i="20"/>
  <c r="AK21" i="20"/>
  <c r="AR21" i="20"/>
  <c r="R21" i="20"/>
  <c r="Q37" i="16"/>
  <c r="M94" i="10"/>
  <c r="O36" i="18"/>
  <c r="O93" i="10"/>
  <c r="Q36" i="10"/>
  <c r="F12" i="9"/>
  <c r="BE10" i="9"/>
  <c r="O64" i="10"/>
  <c r="O20" i="10"/>
  <c r="P37" i="18"/>
  <c r="Q26" i="10"/>
  <c r="Q65" i="10"/>
  <c r="O84" i="10"/>
  <c r="M87" i="12"/>
  <c r="M29" i="12"/>
  <c r="M42" i="12" s="1"/>
  <c r="O89" i="12"/>
  <c r="Q25" i="12"/>
  <c r="O88" i="12"/>
  <c r="Q24" i="12"/>
  <c r="O100" i="15"/>
  <c r="Q58" i="15"/>
  <c r="T55" i="15"/>
  <c r="S55" i="15"/>
  <c r="T54" i="15"/>
  <c r="S54" i="15"/>
  <c r="O72" i="23"/>
  <c r="M72" i="23"/>
  <c r="M97" i="23" s="1"/>
  <c r="M87" i="14"/>
  <c r="M29" i="14"/>
  <c r="M42" i="14" s="1"/>
  <c r="Y28" i="14"/>
  <c r="W28" i="14"/>
  <c r="U28" i="14"/>
  <c r="Z28" i="14"/>
  <c r="X28" i="14"/>
  <c r="V28" i="14"/>
  <c r="T28" i="14"/>
  <c r="AR36" i="9"/>
  <c r="N71" i="14" s="1"/>
  <c r="AR37" i="9"/>
  <c r="N72" i="14" s="1"/>
  <c r="Q52" i="21"/>
  <c r="M100" i="21"/>
  <c r="O87" i="13"/>
  <c r="Q23" i="13"/>
  <c r="M87" i="13"/>
  <c r="M29" i="13"/>
  <c r="M42" i="13" s="1"/>
  <c r="O91" i="13"/>
  <c r="Q35" i="13"/>
  <c r="M87" i="15"/>
  <c r="M29" i="15"/>
  <c r="M42" i="15" s="1"/>
  <c r="T28" i="15"/>
  <c r="S28" i="15"/>
  <c r="N87" i="15"/>
  <c r="N29" i="15"/>
  <c r="N42" i="15" s="1"/>
  <c r="N88" i="15"/>
  <c r="O91" i="15"/>
  <c r="Q35" i="15"/>
  <c r="O89" i="17"/>
  <c r="Q25" i="17"/>
  <c r="Q89" i="17" s="1"/>
  <c r="N87" i="17"/>
  <c r="N29" i="17"/>
  <c r="N42" i="17" s="1"/>
  <c r="O72" i="17"/>
  <c r="M72" i="17"/>
  <c r="M97" i="17" s="1"/>
  <c r="O100" i="14"/>
  <c r="Q58" i="14"/>
  <c r="Z55" i="14"/>
  <c r="X55" i="14"/>
  <c r="V55" i="14"/>
  <c r="T55" i="14"/>
  <c r="Y55" i="14"/>
  <c r="W55" i="14"/>
  <c r="U55" i="14"/>
  <c r="Y54" i="14"/>
  <c r="W54" i="14"/>
  <c r="U54" i="14"/>
  <c r="Z54" i="14"/>
  <c r="X54" i="14"/>
  <c r="V54" i="14"/>
  <c r="T54" i="14"/>
  <c r="Q52" i="23"/>
  <c r="O100" i="24"/>
  <c r="Q58" i="24"/>
  <c r="S55" i="24"/>
  <c r="T55" i="24"/>
  <c r="S54" i="24"/>
  <c r="T54" i="24"/>
  <c r="N100" i="24"/>
  <c r="R92" i="20"/>
  <c r="AJ68" i="20"/>
  <c r="AJ92" i="20" s="1"/>
  <c r="AH68" i="20"/>
  <c r="AH92" i="20" s="1"/>
  <c r="AF68" i="20"/>
  <c r="AF92" i="20" s="1"/>
  <c r="AD68" i="20"/>
  <c r="AD92" i="20" s="1"/>
  <c r="AB68" i="20"/>
  <c r="AB92" i="20" s="1"/>
  <c r="Z68" i="20"/>
  <c r="Z92" i="20" s="1"/>
  <c r="X68" i="20"/>
  <c r="X92" i="20" s="1"/>
  <c r="V68" i="20"/>
  <c r="V92" i="20" s="1"/>
  <c r="T68" i="20"/>
  <c r="T92" i="20" s="1"/>
  <c r="AI68" i="20"/>
  <c r="AI92" i="20" s="1"/>
  <c r="AG68" i="20"/>
  <c r="AG92" i="20" s="1"/>
  <c r="AE68" i="20"/>
  <c r="AE92" i="20" s="1"/>
  <c r="AC68" i="20"/>
  <c r="AC92" i="20" s="1"/>
  <c r="AA68" i="20"/>
  <c r="AA92" i="20" s="1"/>
  <c r="Y68" i="20"/>
  <c r="Y92" i="20" s="1"/>
  <c r="W68" i="20"/>
  <c r="W92" i="20" s="1"/>
  <c r="U68" i="20"/>
  <c r="U92" i="20" s="1"/>
  <c r="S68" i="20"/>
  <c r="S92" i="20" s="1"/>
  <c r="R90" i="20"/>
  <c r="AI66" i="20"/>
  <c r="AI90" i="20" s="1"/>
  <c r="AG66" i="20"/>
  <c r="AG90" i="20" s="1"/>
  <c r="AE66" i="20"/>
  <c r="AE90" i="20" s="1"/>
  <c r="AC66" i="20"/>
  <c r="AC90" i="20" s="1"/>
  <c r="AA66" i="20"/>
  <c r="AA90" i="20" s="1"/>
  <c r="AJ66" i="20"/>
  <c r="AJ90" i="20" s="1"/>
  <c r="AH66" i="20"/>
  <c r="AH90" i="20" s="1"/>
  <c r="AD66" i="20"/>
  <c r="AD90" i="20" s="1"/>
  <c r="Z66" i="20"/>
  <c r="Z90" i="20" s="1"/>
  <c r="X66" i="20"/>
  <c r="X90" i="20" s="1"/>
  <c r="V66" i="20"/>
  <c r="V90" i="20" s="1"/>
  <c r="T66" i="20"/>
  <c r="T90" i="20" s="1"/>
  <c r="AF66" i="20"/>
  <c r="AF90" i="20" s="1"/>
  <c r="AB66" i="20"/>
  <c r="AB90" i="20" s="1"/>
  <c r="Y66" i="20"/>
  <c r="Y90" i="20" s="1"/>
  <c r="W66" i="20"/>
  <c r="W90" i="20" s="1"/>
  <c r="U66" i="20"/>
  <c r="U90" i="20" s="1"/>
  <c r="S66" i="20"/>
  <c r="S90" i="20" s="1"/>
  <c r="Q37" i="17"/>
  <c r="Q36" i="17"/>
  <c r="O41" i="17"/>
  <c r="Q33" i="17"/>
  <c r="X73" i="13"/>
  <c r="X98" i="13" s="1"/>
  <c r="V73" i="13"/>
  <c r="V98" i="13" s="1"/>
  <c r="T73" i="13"/>
  <c r="T98" i="13" s="1"/>
  <c r="Q98" i="13"/>
  <c r="Y73" i="13"/>
  <c r="Y98" i="13" s="1"/>
  <c r="W73" i="13"/>
  <c r="W98" i="13" s="1"/>
  <c r="U73" i="13"/>
  <c r="U98" i="13" s="1"/>
  <c r="Q95" i="13"/>
  <c r="X34" i="13"/>
  <c r="X95" i="13" s="1"/>
  <c r="V34" i="13"/>
  <c r="V95" i="13" s="1"/>
  <c r="T34" i="13"/>
  <c r="T95" i="13" s="1"/>
  <c r="W34" i="13"/>
  <c r="W95" i="13" s="1"/>
  <c r="Y34" i="13"/>
  <c r="Y95" i="13" s="1"/>
  <c r="U34" i="13"/>
  <c r="U95" i="13" s="1"/>
  <c r="Q47" i="13"/>
  <c r="Q80" i="13" s="1"/>
  <c r="O48" i="13"/>
  <c r="Q48" i="13" s="1"/>
  <c r="Q36" i="19"/>
  <c r="Q20" i="19"/>
  <c r="O29" i="19"/>
  <c r="O41" i="19"/>
  <c r="Q33" i="19"/>
  <c r="O26" i="24"/>
  <c r="O29" i="24" s="1"/>
  <c r="M26" i="24"/>
  <c r="M29" i="24" s="1"/>
  <c r="M42" i="24" s="1"/>
  <c r="Q26" i="19"/>
  <c r="BB17" i="20"/>
  <c r="BB18" i="20" s="1"/>
  <c r="AZ17" i="20"/>
  <c r="AZ18" i="20" s="1"/>
  <c r="AX17" i="20"/>
  <c r="AX18" i="20" s="1"/>
  <c r="BA17" i="20"/>
  <c r="BA18" i="20" s="1"/>
  <c r="AY17" i="20"/>
  <c r="BJ17" i="20"/>
  <c r="BH17" i="20"/>
  <c r="BH18" i="20" s="1"/>
  <c r="BI17" i="20"/>
  <c r="AJ17" i="20"/>
  <c r="AH17" i="20"/>
  <c r="AF17" i="20"/>
  <c r="AD17" i="20"/>
  <c r="AB17" i="20"/>
  <c r="Z17" i="20"/>
  <c r="X17" i="20"/>
  <c r="V17" i="20"/>
  <c r="T17" i="20"/>
  <c r="AI17" i="20"/>
  <c r="AG17" i="20"/>
  <c r="AE17" i="20"/>
  <c r="AC17" i="20"/>
  <c r="AA17" i="20"/>
  <c r="Y17" i="20"/>
  <c r="W17" i="20"/>
  <c r="U17" i="20"/>
  <c r="S17" i="20"/>
  <c r="Q27" i="23"/>
  <c r="S34" i="15"/>
  <c r="S95" i="15" s="1"/>
  <c r="Q95" i="15"/>
  <c r="T34" i="15"/>
  <c r="T95" i="15" s="1"/>
  <c r="Q47" i="15"/>
  <c r="BK98" i="20"/>
  <c r="BN73" i="20"/>
  <c r="BN98" i="20" s="1"/>
  <c r="BL73" i="20"/>
  <c r="BL98" i="20" s="1"/>
  <c r="BO73" i="20"/>
  <c r="BO98" i="20" s="1"/>
  <c r="BM73" i="20"/>
  <c r="BM98" i="20" s="1"/>
  <c r="AK98" i="20"/>
  <c r="AP73" i="20"/>
  <c r="AN73" i="20"/>
  <c r="AL73" i="20"/>
  <c r="AQ73" i="20"/>
  <c r="AO73" i="20"/>
  <c r="AM73" i="20"/>
  <c r="Q98" i="21"/>
  <c r="T73" i="21"/>
  <c r="T98" i="21" s="1"/>
  <c r="U73" i="21"/>
  <c r="U98" i="21" s="1"/>
  <c r="S73" i="21"/>
  <c r="S98" i="21" s="1"/>
  <c r="Q47" i="23"/>
  <c r="O48" i="23"/>
  <c r="O80" i="23"/>
  <c r="O70" i="24"/>
  <c r="Q70" i="24" s="1"/>
  <c r="AT121" i="8"/>
  <c r="O48" i="21"/>
  <c r="O49" i="21" s="1"/>
  <c r="Q47" i="21"/>
  <c r="O80" i="21"/>
  <c r="Q26" i="11"/>
  <c r="X21" i="11"/>
  <c r="V21" i="11"/>
  <c r="T21" i="11"/>
  <c r="Y21" i="11"/>
  <c r="W21" i="11"/>
  <c r="U21" i="11"/>
  <c r="S21" i="11"/>
  <c r="Q27" i="12"/>
  <c r="O26" i="22"/>
  <c r="O29" i="22" s="1"/>
  <c r="O42" i="22" s="1"/>
  <c r="M26" i="22"/>
  <c r="M29" i="22" s="1"/>
  <c r="M42" i="22" s="1"/>
  <c r="Q26" i="12"/>
  <c r="Q27" i="14"/>
  <c r="Q36" i="14"/>
  <c r="Q20" i="14"/>
  <c r="O29" i="14"/>
  <c r="O82" i="14"/>
  <c r="O41" i="14"/>
  <c r="Q33" i="14"/>
  <c r="N41" i="14"/>
  <c r="N42" i="14" s="1"/>
  <c r="O89" i="20"/>
  <c r="Q25" i="20"/>
  <c r="M88" i="20"/>
  <c r="O86" i="20"/>
  <c r="Q22" i="20"/>
  <c r="N88" i="20"/>
  <c r="AV36" i="9"/>
  <c r="N71" i="20" s="1"/>
  <c r="AV37" i="9"/>
  <c r="N72" i="20" s="1"/>
  <c r="N97" i="20" s="1"/>
  <c r="Y55" i="13"/>
  <c r="W55" i="13"/>
  <c r="U55" i="13"/>
  <c r="X55" i="13"/>
  <c r="V55" i="13"/>
  <c r="T55" i="13"/>
  <c r="Q52" i="13"/>
  <c r="N100" i="13"/>
  <c r="O72" i="16"/>
  <c r="M72" i="16"/>
  <c r="M97" i="16" s="1"/>
  <c r="O91" i="16"/>
  <c r="Q35" i="16"/>
  <c r="Q91" i="16" s="1"/>
  <c r="S106" i="16" s="1"/>
  <c r="F36" i="9"/>
  <c r="Z36" i="9" s="1"/>
  <c r="F37" i="9"/>
  <c r="Z37" i="9" s="1"/>
  <c r="O35" i="18"/>
  <c r="O91" i="10"/>
  <c r="O67" i="18"/>
  <c r="AL36" i="9"/>
  <c r="AL37" i="9"/>
  <c r="O72" i="11"/>
  <c r="M72" i="11"/>
  <c r="M97" i="11" s="1"/>
  <c r="AT36" i="9"/>
  <c r="AT37" i="9"/>
  <c r="M72" i="19"/>
  <c r="M97" i="19" s="1"/>
  <c r="O72" i="19"/>
  <c r="BB36" i="9"/>
  <c r="BB37" i="9"/>
  <c r="O72" i="21"/>
  <c r="M72" i="21"/>
  <c r="M97" i="21" s="1"/>
  <c r="O91" i="24"/>
  <c r="Q35" i="24"/>
  <c r="Y55" i="12"/>
  <c r="W55" i="12"/>
  <c r="U55" i="12"/>
  <c r="S55" i="12" s="1"/>
  <c r="X55" i="12"/>
  <c r="T55" i="12"/>
  <c r="Z55" i="12"/>
  <c r="V55" i="12"/>
  <c r="Y53" i="12"/>
  <c r="W53" i="12"/>
  <c r="U53" i="12"/>
  <c r="S53" i="12" s="1"/>
  <c r="X53" i="12"/>
  <c r="T53" i="12"/>
  <c r="Z53" i="12"/>
  <c r="V53" i="12"/>
  <c r="Q58" i="17"/>
  <c r="Q100" i="17" s="1"/>
  <c r="O100" i="17"/>
  <c r="N100" i="17"/>
  <c r="BI66" i="20"/>
  <c r="BI90" i="20" s="1"/>
  <c r="BG90" i="20"/>
  <c r="BJ66" i="20"/>
  <c r="BJ90" i="20" s="1"/>
  <c r="BH66" i="20"/>
  <c r="BH90" i="20" s="1"/>
  <c r="BG102" i="20"/>
  <c r="BI40" i="20"/>
  <c r="BI102" i="20" s="1"/>
  <c r="BJ40" i="20"/>
  <c r="BJ102" i="20" s="1"/>
  <c r="BH40" i="20"/>
  <c r="BH102" i="20" s="1"/>
  <c r="AK102" i="20"/>
  <c r="AQ40" i="20"/>
  <c r="AO40" i="20"/>
  <c r="AM40" i="20"/>
  <c r="AP40" i="20"/>
  <c r="AN40" i="20"/>
  <c r="AL40" i="20"/>
  <c r="AQ38" i="20"/>
  <c r="AO38" i="20"/>
  <c r="AM38" i="20"/>
  <c r="AP38" i="20"/>
  <c r="AN38" i="20"/>
  <c r="AL38" i="20"/>
  <c r="AK101" i="20"/>
  <c r="AP39" i="20"/>
  <c r="AN39" i="20"/>
  <c r="AL39" i="20"/>
  <c r="AQ39" i="20"/>
  <c r="AO39" i="20"/>
  <c r="AM39" i="20"/>
  <c r="BA38" i="20"/>
  <c r="AY38" i="20"/>
  <c r="BB38" i="20"/>
  <c r="AZ38" i="20"/>
  <c r="AX38" i="20"/>
  <c r="AW101" i="20"/>
  <c r="BB39" i="20"/>
  <c r="BB101" i="20" s="1"/>
  <c r="AZ39" i="20"/>
  <c r="AZ101" i="20" s="1"/>
  <c r="AX39" i="20"/>
  <c r="AX101" i="20" s="1"/>
  <c r="BA39" i="20"/>
  <c r="BA101" i="20" s="1"/>
  <c r="AY39" i="20"/>
  <c r="AY101" i="20" s="1"/>
  <c r="AW102" i="20"/>
  <c r="BA40" i="20"/>
  <c r="BA102" i="20" s="1"/>
  <c r="AY40" i="20"/>
  <c r="AY102" i="20" s="1"/>
  <c r="BB40" i="20"/>
  <c r="BB102" i="20" s="1"/>
  <c r="AZ40" i="20"/>
  <c r="AZ102" i="20" s="1"/>
  <c r="AX40" i="20"/>
  <c r="AX102" i="20" s="1"/>
  <c r="Q37" i="13"/>
  <c r="Q27" i="13"/>
  <c r="M18" i="18"/>
  <c r="Y16" i="13"/>
  <c r="W16" i="13"/>
  <c r="U16" i="13"/>
  <c r="X16" i="13"/>
  <c r="T16" i="13"/>
  <c r="V16" i="13"/>
  <c r="O80" i="13"/>
  <c r="Q37" i="15"/>
  <c r="Q36" i="15"/>
  <c r="Q20" i="15"/>
  <c r="O29" i="15"/>
  <c r="O41" i="15"/>
  <c r="Q33" i="15"/>
  <c r="Q18" i="15"/>
  <c r="O27" i="21"/>
  <c r="O27" i="18" s="1"/>
  <c r="M27" i="21"/>
  <c r="O98" i="11"/>
  <c r="Q73" i="11"/>
  <c r="O73" i="18"/>
  <c r="Q95" i="11"/>
  <c r="Y34" i="11"/>
  <c r="Y95" i="11" s="1"/>
  <c r="W34" i="11"/>
  <c r="W95" i="11" s="1"/>
  <c r="U34" i="11"/>
  <c r="U95" i="11" s="1"/>
  <c r="S34" i="11"/>
  <c r="S95" i="11" s="1"/>
  <c r="X34" i="11"/>
  <c r="X95" i="11" s="1"/>
  <c r="V34" i="11"/>
  <c r="V95" i="11" s="1"/>
  <c r="T34" i="11"/>
  <c r="T95" i="11" s="1"/>
  <c r="AV110" i="8"/>
  <c r="AV114" i="8" s="1"/>
  <c r="AW115" i="8" s="1"/>
  <c r="AW56" i="8"/>
  <c r="V18" i="11"/>
  <c r="O99" i="20"/>
  <c r="Q37" i="20"/>
  <c r="O94" i="20"/>
  <c r="Q27" i="20"/>
  <c r="AV70" i="20"/>
  <c r="AT70" i="20"/>
  <c r="AU70" i="20"/>
  <c r="AS70" i="20"/>
  <c r="P36" i="18"/>
  <c r="P93" i="18" s="1"/>
  <c r="P93" i="10"/>
  <c r="P64" i="18"/>
  <c r="P83" i="10"/>
  <c r="P63" i="18"/>
  <c r="O89" i="22"/>
  <c r="Q25" i="22"/>
  <c r="Q89" i="22" s="1"/>
  <c r="N88" i="22"/>
  <c r="O87" i="22"/>
  <c r="Q23" i="22"/>
  <c r="Q87" i="22" s="1"/>
  <c r="Q35" i="22"/>
  <c r="Q91" i="22" s="1"/>
  <c r="S106" i="22" s="1"/>
  <c r="O91" i="22"/>
  <c r="O72" i="12"/>
  <c r="M72" i="12"/>
  <c r="M97" i="12" s="1"/>
  <c r="O91" i="12"/>
  <c r="Q35" i="12"/>
  <c r="Q24" i="23"/>
  <c r="Q88" i="23" s="1"/>
  <c r="O88" i="23"/>
  <c r="O89" i="23"/>
  <c r="Q25" i="23"/>
  <c r="Q89" i="23" s="1"/>
  <c r="M87" i="23"/>
  <c r="Q22" i="23"/>
  <c r="O86" i="23"/>
  <c r="O91" i="23"/>
  <c r="Q35" i="23"/>
  <c r="Q91" i="23" s="1"/>
  <c r="S106" i="23" s="1"/>
  <c r="O72" i="14"/>
  <c r="M72" i="14"/>
  <c r="M97" i="14" s="1"/>
  <c r="O91" i="14"/>
  <c r="Q35" i="14"/>
  <c r="Y53" i="11"/>
  <c r="W53" i="11"/>
  <c r="U53" i="11"/>
  <c r="S53" i="11"/>
  <c r="X53" i="11"/>
  <c r="V53" i="11"/>
  <c r="T53" i="11"/>
  <c r="Q58" i="11"/>
  <c r="O100" i="11"/>
  <c r="M71" i="13"/>
  <c r="O71" i="13"/>
  <c r="O72" i="15"/>
  <c r="M72" i="15"/>
  <c r="M97" i="15" s="1"/>
  <c r="O58" i="18"/>
  <c r="Q58" i="10"/>
  <c r="O100" i="10"/>
  <c r="O54" i="18"/>
  <c r="Q54" i="18" s="1"/>
  <c r="Q54" i="10"/>
  <c r="O52" i="18"/>
  <c r="Q52" i="10"/>
  <c r="P52" i="18"/>
  <c r="P59" i="10"/>
  <c r="M58" i="18"/>
  <c r="M100" i="10"/>
  <c r="N53" i="18"/>
  <c r="M53" i="18"/>
  <c r="M59" i="10"/>
  <c r="M100" i="13"/>
  <c r="M100" i="19"/>
  <c r="N58" i="18"/>
  <c r="N100" i="18" s="1"/>
  <c r="N100" i="10"/>
  <c r="N100" i="19"/>
  <c r="N59" i="19"/>
  <c r="N78" i="19" s="1"/>
  <c r="Q52" i="16"/>
  <c r="Q58" i="16"/>
  <c r="Q100" i="16" s="1"/>
  <c r="O100" i="16"/>
  <c r="Q27" i="17"/>
  <c r="Q20" i="17"/>
  <c r="AP95" i="20"/>
  <c r="AN95" i="20"/>
  <c r="AL95" i="20"/>
  <c r="AQ95" i="20"/>
  <c r="AO95" i="20"/>
  <c r="AM95" i="20"/>
  <c r="Q36" i="23"/>
  <c r="BG98" i="20"/>
  <c r="BJ73" i="20"/>
  <c r="BJ98" i="20" s="1"/>
  <c r="BH73" i="20"/>
  <c r="BH98" i="20" s="1"/>
  <c r="BI73" i="20"/>
  <c r="BI98" i="20" s="1"/>
  <c r="Q60" i="22"/>
  <c r="O70" i="22"/>
  <c r="Q70" i="22" s="1"/>
  <c r="AK121" i="8"/>
  <c r="Q47" i="17"/>
  <c r="O48" i="17"/>
  <c r="O80" i="17"/>
  <c r="Q27" i="11"/>
  <c r="Q26" i="14"/>
  <c r="Z21" i="14"/>
  <c r="X21" i="14"/>
  <c r="V21" i="14"/>
  <c r="T21" i="14"/>
  <c r="Y21" i="14"/>
  <c r="W21" i="14"/>
  <c r="U21" i="14"/>
  <c r="O72" i="20"/>
  <c r="M72" i="20"/>
  <c r="M97" i="20" s="1"/>
  <c r="O91" i="20"/>
  <c r="Q35" i="20"/>
  <c r="O89" i="16"/>
  <c r="Q25" i="16"/>
  <c r="Q89" i="16" s="1"/>
  <c r="N87" i="16"/>
  <c r="N29" i="16"/>
  <c r="N42" i="16" s="1"/>
  <c r="O25" i="18"/>
  <c r="O89" i="10"/>
  <c r="Q25" i="10"/>
  <c r="M23" i="18"/>
  <c r="M87" i="10"/>
  <c r="M29" i="10"/>
  <c r="M42" i="10" s="1"/>
  <c r="O24" i="18"/>
  <c r="O88" i="10"/>
  <c r="Q24" i="10"/>
  <c r="Q88" i="10" s="1"/>
  <c r="P24" i="18"/>
  <c r="P88" i="18" s="1"/>
  <c r="P88" i="10"/>
  <c r="M28" i="18"/>
  <c r="N23" i="18"/>
  <c r="N87" i="10"/>
  <c r="P25" i="18"/>
  <c r="P89" i="18" s="1"/>
  <c r="P89" i="10"/>
  <c r="P35" i="10"/>
  <c r="Q35" i="10" s="1"/>
  <c r="AJ24" i="9"/>
  <c r="P67" i="10"/>
  <c r="P67" i="18" s="1"/>
  <c r="O86" i="11"/>
  <c r="Q22" i="11"/>
  <c r="X28" i="11"/>
  <c r="V28" i="11"/>
  <c r="T28" i="11"/>
  <c r="Y28" i="11"/>
  <c r="W28" i="11"/>
  <c r="U28" i="11"/>
  <c r="S28" i="11"/>
  <c r="Q23" i="11"/>
  <c r="O87" i="11"/>
  <c r="N87" i="19"/>
  <c r="N29" i="19"/>
  <c r="N42" i="19" s="1"/>
  <c r="M29" i="19"/>
  <c r="M42" i="19" s="1"/>
  <c r="Q28" i="19"/>
  <c r="Q100" i="19"/>
  <c r="Q23" i="19"/>
  <c r="Q87" i="19"/>
  <c r="Q88" i="19"/>
  <c r="Q24" i="19"/>
  <c r="O86" i="21"/>
  <c r="Q22" i="21"/>
  <c r="O87" i="21"/>
  <c r="Q23" i="21"/>
  <c r="U28" i="21"/>
  <c r="S28" i="21"/>
  <c r="T28" i="21"/>
  <c r="M87" i="21"/>
  <c r="O88" i="21"/>
  <c r="Q24" i="21"/>
  <c r="O89" i="24"/>
  <c r="Q25" i="24"/>
  <c r="O86" i="24"/>
  <c r="Q22" i="24"/>
  <c r="O87" i="24"/>
  <c r="Q23" i="24"/>
  <c r="O88" i="24"/>
  <c r="Q24" i="24"/>
  <c r="O71" i="24"/>
  <c r="M71" i="24"/>
  <c r="AR53" i="20"/>
  <c r="R53" i="20"/>
  <c r="BK53" i="20"/>
  <c r="BG53" i="20"/>
  <c r="BC53" i="20"/>
  <c r="AW53" i="20"/>
  <c r="AK53" i="20"/>
  <c r="Q52" i="20"/>
  <c r="AR55" i="20"/>
  <c r="R55" i="20"/>
  <c r="BK55" i="20"/>
  <c r="BG55" i="20"/>
  <c r="BC55" i="20"/>
  <c r="AW55" i="20"/>
  <c r="AK55" i="20"/>
  <c r="AR54" i="20"/>
  <c r="R54" i="20"/>
  <c r="BK54" i="20"/>
  <c r="BG54" i="20"/>
  <c r="BC54" i="20"/>
  <c r="AW54" i="20"/>
  <c r="AK54" i="20"/>
  <c r="AU67" i="20"/>
  <c r="AS67" i="20"/>
  <c r="AV67" i="20"/>
  <c r="AT67" i="20"/>
  <c r="BA67" i="20"/>
  <c r="AY67" i="20"/>
  <c r="BB67" i="20"/>
  <c r="AZ67" i="20"/>
  <c r="AX67" i="20"/>
  <c r="BI67" i="20"/>
  <c r="BJ67" i="20"/>
  <c r="BH67" i="20"/>
  <c r="AV68" i="20"/>
  <c r="AV92" i="20" s="1"/>
  <c r="AT68" i="20"/>
  <c r="AT92" i="20" s="1"/>
  <c r="AU68" i="20"/>
  <c r="AU92" i="20" s="1"/>
  <c r="AS68" i="20"/>
  <c r="AS92" i="20" s="1"/>
  <c r="AU66" i="20"/>
  <c r="AU90" i="20" s="1"/>
  <c r="AS66" i="20"/>
  <c r="AS90" i="20" s="1"/>
  <c r="AV66" i="20"/>
  <c r="AV90" i="20" s="1"/>
  <c r="AT66" i="20"/>
  <c r="AT90" i="20" s="1"/>
  <c r="Y139" i="20"/>
  <c r="BK102" i="20"/>
  <c r="BO40" i="20"/>
  <c r="BO102" i="20" s="1"/>
  <c r="BM40" i="20"/>
  <c r="BM102" i="20" s="1"/>
  <c r="BN40" i="20"/>
  <c r="BN102" i="20" s="1"/>
  <c r="BL40" i="20"/>
  <c r="BL102" i="20" s="1"/>
  <c r="BO66" i="20"/>
  <c r="BO90" i="20" s="1"/>
  <c r="BM66" i="20"/>
  <c r="BM90" i="20" s="1"/>
  <c r="BK90" i="20"/>
  <c r="BN66" i="20"/>
  <c r="BN90" i="20" s="1"/>
  <c r="BL66" i="20"/>
  <c r="BL90" i="20" s="1"/>
  <c r="BF68" i="20"/>
  <c r="BF92" i="20" s="1"/>
  <c r="BD68" i="20"/>
  <c r="BD92" i="20" s="1"/>
  <c r="BC92" i="20"/>
  <c r="BE68" i="20"/>
  <c r="BE92" i="20" s="1"/>
  <c r="BE66" i="20"/>
  <c r="BE90" i="20" s="1"/>
  <c r="BC90" i="20"/>
  <c r="BF66" i="20"/>
  <c r="BF90" i="20" s="1"/>
  <c r="BD66" i="20"/>
  <c r="BD90" i="20" s="1"/>
  <c r="O98" i="17"/>
  <c r="Q73" i="17"/>
  <c r="Q98" i="17" s="1"/>
  <c r="O26" i="17"/>
  <c r="O29" i="17" s="1"/>
  <c r="M26" i="17"/>
  <c r="M29" i="17" s="1"/>
  <c r="M42" i="17" s="1"/>
  <c r="Q26" i="13"/>
  <c r="Y21" i="13"/>
  <c r="W21" i="13"/>
  <c r="U21" i="13"/>
  <c r="V21" i="13"/>
  <c r="X21" i="13"/>
  <c r="T21" i="13"/>
  <c r="AJ69" i="20"/>
  <c r="AF69" i="20"/>
  <c r="AB69" i="20"/>
  <c r="X69" i="20"/>
  <c r="T69" i="20"/>
  <c r="AG69" i="20"/>
  <c r="AC69" i="20"/>
  <c r="Y69" i="20"/>
  <c r="U69" i="20"/>
  <c r="AR57" i="20"/>
  <c r="R57" i="20"/>
  <c r="BK57" i="20"/>
  <c r="BG57" i="20"/>
  <c r="BC57" i="20"/>
  <c r="AW57" i="20"/>
  <c r="AK57" i="20"/>
  <c r="Q17" i="19"/>
  <c r="Q18" i="19" s="1"/>
  <c r="AJ16" i="20"/>
  <c r="AH16" i="20"/>
  <c r="AF16" i="20"/>
  <c r="AD16" i="20"/>
  <c r="AB16" i="20"/>
  <c r="Z16" i="20"/>
  <c r="X16" i="20"/>
  <c r="V16" i="20"/>
  <c r="T16" i="20"/>
  <c r="R18" i="20"/>
  <c r="AI16" i="20"/>
  <c r="AG16" i="20"/>
  <c r="AE16" i="20"/>
  <c r="AC16" i="20"/>
  <c r="AA16" i="20"/>
  <c r="Y16" i="20"/>
  <c r="W16" i="20"/>
  <c r="U16" i="20"/>
  <c r="S16" i="20"/>
  <c r="AY18" i="20"/>
  <c r="Q37" i="24"/>
  <c r="Q36" i="24"/>
  <c r="O41" i="24"/>
  <c r="Q33" i="24"/>
  <c r="T21" i="21"/>
  <c r="U21" i="21"/>
  <c r="S21" i="21"/>
  <c r="O17" i="18"/>
  <c r="Q27" i="16"/>
  <c r="Q36" i="16"/>
  <c r="Q20" i="16"/>
  <c r="O41" i="16"/>
  <c r="Q33" i="16"/>
  <c r="O37" i="18"/>
  <c r="O99" i="10"/>
  <c r="Q37" i="10"/>
  <c r="Q27" i="10"/>
  <c r="Q69" i="10"/>
  <c r="O33" i="18"/>
  <c r="O82" i="10"/>
  <c r="O41" i="10"/>
  <c r="Q33" i="10"/>
  <c r="Q63" i="10"/>
  <c r="M85" i="10"/>
  <c r="O26" i="16"/>
  <c r="O29" i="16" s="1"/>
  <c r="M26" i="16"/>
  <c r="O21" i="18"/>
  <c r="Q21" i="18" s="1"/>
  <c r="Q21" i="10"/>
  <c r="N87" i="12"/>
  <c r="N103" i="12" s="1"/>
  <c r="N29" i="12"/>
  <c r="N42" i="12" s="1"/>
  <c r="Z28" i="12"/>
  <c r="X28" i="12"/>
  <c r="V28" i="12"/>
  <c r="T28" i="12"/>
  <c r="W28" i="12"/>
  <c r="Y28" i="12"/>
  <c r="U28" i="12"/>
  <c r="S28" i="12" s="1"/>
  <c r="O86" i="12"/>
  <c r="Q22" i="12"/>
  <c r="O87" i="12"/>
  <c r="Q23" i="12"/>
  <c r="AN36" i="9"/>
  <c r="AN37" i="9"/>
  <c r="Q52" i="15"/>
  <c r="T53" i="15"/>
  <c r="S53" i="15"/>
  <c r="O71" i="23"/>
  <c r="M71" i="23"/>
  <c r="O86" i="14"/>
  <c r="Q22" i="14"/>
  <c r="O89" i="14"/>
  <c r="Q25" i="14"/>
  <c r="O87" i="14"/>
  <c r="Q23" i="14"/>
  <c r="O88" i="14"/>
  <c r="Q24" i="14"/>
  <c r="O100" i="21"/>
  <c r="Q58" i="21"/>
  <c r="U55" i="21"/>
  <c r="S55" i="21"/>
  <c r="T55" i="21"/>
  <c r="U53" i="21"/>
  <c r="S53" i="21"/>
  <c r="T53" i="21"/>
  <c r="T54" i="21"/>
  <c r="U54" i="21"/>
  <c r="S54" i="21"/>
  <c r="N100" i="21"/>
  <c r="O89" i="13"/>
  <c r="Q25" i="13"/>
  <c r="O88" i="13"/>
  <c r="Q24" i="13"/>
  <c r="Y28" i="13"/>
  <c r="W28" i="13"/>
  <c r="U28" i="13"/>
  <c r="V28" i="13"/>
  <c r="X28" i="13"/>
  <c r="T28" i="13"/>
  <c r="N87" i="13"/>
  <c r="N103" i="13" s="1"/>
  <c r="N29" i="13"/>
  <c r="N42" i="13" s="1"/>
  <c r="O86" i="13"/>
  <c r="Q22" i="13"/>
  <c r="Q25" i="15"/>
  <c r="O89" i="15"/>
  <c r="M88" i="15"/>
  <c r="O86" i="15"/>
  <c r="Q22" i="15"/>
  <c r="Q23" i="15"/>
  <c r="O87" i="15"/>
  <c r="O88" i="15"/>
  <c r="Q24" i="15"/>
  <c r="Q22" i="17"/>
  <c r="O86" i="17"/>
  <c r="M87" i="17"/>
  <c r="O87" i="17"/>
  <c r="Q23" i="17"/>
  <c r="Q87" i="17" s="1"/>
  <c r="Q24" i="17"/>
  <c r="Q88" i="17" s="1"/>
  <c r="O88" i="17"/>
  <c r="O71" i="17"/>
  <c r="M71" i="17"/>
  <c r="Q52" i="14"/>
  <c r="Z53" i="14"/>
  <c r="X53" i="14"/>
  <c r="V53" i="14"/>
  <c r="T53" i="14"/>
  <c r="Y53" i="14"/>
  <c r="W53" i="14"/>
  <c r="U53" i="14"/>
  <c r="N100" i="14"/>
  <c r="Q58" i="23"/>
  <c r="Q100" i="23" s="1"/>
  <c r="O100" i="23"/>
  <c r="S53" i="24"/>
  <c r="T53" i="24"/>
  <c r="Q52" i="24"/>
  <c r="M100" i="24"/>
  <c r="AI38" i="20"/>
  <c r="AG38" i="20"/>
  <c r="AE38" i="20"/>
  <c r="AC38" i="20"/>
  <c r="AA38" i="20"/>
  <c r="Y38" i="20"/>
  <c r="W38" i="20"/>
  <c r="U38" i="20"/>
  <c r="S38" i="20"/>
  <c r="AJ38" i="20"/>
  <c r="AH38" i="20"/>
  <c r="AF38" i="20"/>
  <c r="AD38" i="20"/>
  <c r="AB38" i="20"/>
  <c r="Z38" i="20"/>
  <c r="X38" i="20"/>
  <c r="V38" i="20"/>
  <c r="T38" i="20"/>
  <c r="R101" i="20"/>
  <c r="AJ39" i="20"/>
  <c r="AJ101" i="20" s="1"/>
  <c r="AH39" i="20"/>
  <c r="AH101" i="20" s="1"/>
  <c r="AF39" i="20"/>
  <c r="AF101" i="20" s="1"/>
  <c r="AD39" i="20"/>
  <c r="AD101" i="20" s="1"/>
  <c r="AB39" i="20"/>
  <c r="AB101" i="20" s="1"/>
  <c r="Z39" i="20"/>
  <c r="Z101" i="20" s="1"/>
  <c r="X39" i="20"/>
  <c r="X101" i="20" s="1"/>
  <c r="V39" i="20"/>
  <c r="V101" i="20" s="1"/>
  <c r="T39" i="20"/>
  <c r="T101" i="20" s="1"/>
  <c r="AI39" i="20"/>
  <c r="AI101" i="20" s="1"/>
  <c r="AG39" i="20"/>
  <c r="AG101" i="20" s="1"/>
  <c r="AE39" i="20"/>
  <c r="AE101" i="20" s="1"/>
  <c r="AC39" i="20"/>
  <c r="AC101" i="20" s="1"/>
  <c r="AA39" i="20"/>
  <c r="AA101" i="20" s="1"/>
  <c r="Y39" i="20"/>
  <c r="Y101" i="20" s="1"/>
  <c r="W39" i="20"/>
  <c r="W101" i="20" s="1"/>
  <c r="U39" i="20"/>
  <c r="U101" i="20" s="1"/>
  <c r="S39" i="20"/>
  <c r="S101" i="20" s="1"/>
  <c r="R102" i="20"/>
  <c r="AI40" i="20"/>
  <c r="AI102" i="20" s="1"/>
  <c r="AG40" i="20"/>
  <c r="AG102" i="20" s="1"/>
  <c r="AE40" i="20"/>
  <c r="AE102" i="20" s="1"/>
  <c r="AC40" i="20"/>
  <c r="AC102" i="20" s="1"/>
  <c r="AA40" i="20"/>
  <c r="AA102" i="20" s="1"/>
  <c r="Y40" i="20"/>
  <c r="Y102" i="20" s="1"/>
  <c r="W40" i="20"/>
  <c r="W102" i="20" s="1"/>
  <c r="U40" i="20"/>
  <c r="U102" i="20" s="1"/>
  <c r="S40" i="20"/>
  <c r="S102" i="20" s="1"/>
  <c r="AJ40" i="20"/>
  <c r="AJ102" i="20" s="1"/>
  <c r="AH40" i="20"/>
  <c r="AH102" i="20" s="1"/>
  <c r="AF40" i="20"/>
  <c r="AF102" i="20" s="1"/>
  <c r="AD40" i="20"/>
  <c r="AD102" i="20" s="1"/>
  <c r="AB40" i="20"/>
  <c r="AB102" i="20" s="1"/>
  <c r="Z40" i="20"/>
  <c r="Z102" i="20" s="1"/>
  <c r="X40" i="20"/>
  <c r="X102" i="20" s="1"/>
  <c r="V40" i="20"/>
  <c r="V102" i="20" s="1"/>
  <c r="T40" i="20"/>
  <c r="T102" i="20" s="1"/>
  <c r="P34" i="18"/>
  <c r="P95" i="18" s="1"/>
  <c r="Q37" i="19"/>
  <c r="Q27" i="19"/>
  <c r="AP17" i="20"/>
  <c r="AP18" i="20" s="1"/>
  <c r="AN17" i="20"/>
  <c r="AN18" i="20" s="1"/>
  <c r="AL17" i="20"/>
  <c r="AL18" i="20" s="1"/>
  <c r="AQ17" i="20"/>
  <c r="AQ18" i="20" s="1"/>
  <c r="AO17" i="20"/>
  <c r="AO18" i="20" s="1"/>
  <c r="AM17" i="20"/>
  <c r="AM18" i="20" s="1"/>
  <c r="BF17" i="20"/>
  <c r="BF18" i="20" s="1"/>
  <c r="BD17" i="20"/>
  <c r="BE17" i="20"/>
  <c r="BN17" i="20"/>
  <c r="BL17" i="20"/>
  <c r="BL18" i="20" s="1"/>
  <c r="BO17" i="20"/>
  <c r="BM17" i="20"/>
  <c r="BM18" i="20" s="1"/>
  <c r="AV17" i="20"/>
  <c r="AT17" i="20"/>
  <c r="AT18" i="20" s="1"/>
  <c r="AU17" i="20"/>
  <c r="AU18" i="20" s="1"/>
  <c r="AS17" i="20"/>
  <c r="Q20" i="23"/>
  <c r="BC98" i="20"/>
  <c r="BF73" i="20"/>
  <c r="BF98" i="20" s="1"/>
  <c r="BD73" i="20"/>
  <c r="BD98" i="20" s="1"/>
  <c r="BE73" i="20"/>
  <c r="BE98" i="20" s="1"/>
  <c r="Q95" i="21"/>
  <c r="U34" i="21"/>
  <c r="U95" i="21" s="1"/>
  <c r="S34" i="21"/>
  <c r="S95" i="21" s="1"/>
  <c r="T34" i="21"/>
  <c r="T95" i="21" s="1"/>
  <c r="O48" i="24"/>
  <c r="O49" i="24" s="1"/>
  <c r="O26" i="21"/>
  <c r="M26" i="21"/>
  <c r="Y21" i="12"/>
  <c r="W21" i="12"/>
  <c r="U21" i="12"/>
  <c r="X21" i="12"/>
  <c r="T21" i="12"/>
  <c r="Z21" i="12"/>
  <c r="V21" i="12"/>
  <c r="Q37" i="14"/>
  <c r="N87" i="20"/>
  <c r="N29" i="20"/>
  <c r="N42" i="20" s="1"/>
  <c r="M87" i="20"/>
  <c r="M29" i="20"/>
  <c r="M42" i="20" s="1"/>
  <c r="BK28" i="20"/>
  <c r="BG28" i="20"/>
  <c r="BC28" i="20"/>
  <c r="AW28" i="20"/>
  <c r="AK28" i="20"/>
  <c r="AR28" i="20"/>
  <c r="R28" i="20"/>
  <c r="O87" i="20"/>
  <c r="Q23" i="20"/>
  <c r="O88" i="20"/>
  <c r="Q24" i="20"/>
  <c r="Q58" i="13"/>
  <c r="O100" i="13"/>
  <c r="Y53" i="13"/>
  <c r="W53" i="13"/>
  <c r="U53" i="13"/>
  <c r="X53" i="13"/>
  <c r="V53" i="13"/>
  <c r="T53" i="13"/>
  <c r="Y54" i="13"/>
  <c r="W54" i="13"/>
  <c r="U54" i="13"/>
  <c r="X54" i="13"/>
  <c r="V54" i="13"/>
  <c r="T54" i="13"/>
  <c r="O71" i="16"/>
  <c r="M71" i="16"/>
  <c r="BF22" i="9"/>
  <c r="BE24" i="9"/>
  <c r="M71" i="11"/>
  <c r="O71" i="11"/>
  <c r="O71" i="19"/>
  <c r="M71" i="19"/>
  <c r="BB24" i="9"/>
  <c r="BG22" i="9"/>
  <c r="BG24" i="9" s="1"/>
  <c r="O71" i="21"/>
  <c r="M71" i="21"/>
  <c r="N59" i="12"/>
  <c r="N78" i="12" s="1"/>
  <c r="O100" i="12"/>
  <c r="Q58" i="12"/>
  <c r="Q52" i="12"/>
  <c r="Y54" i="12"/>
  <c r="W54" i="12"/>
  <c r="U54" i="12"/>
  <c r="S54" i="12" s="1"/>
  <c r="X54" i="12"/>
  <c r="T54" i="12"/>
  <c r="Z54" i="12"/>
  <c r="V54" i="12"/>
  <c r="Q52" i="22"/>
  <c r="O100" i="22"/>
  <c r="Q58" i="22"/>
  <c r="Q100" i="22" s="1"/>
  <c r="Q52" i="17"/>
  <c r="M100" i="17"/>
  <c r="BI38" i="20"/>
  <c r="BJ38" i="20"/>
  <c r="BH38" i="20"/>
  <c r="BG101" i="20"/>
  <c r="BJ39" i="20"/>
  <c r="BJ101" i="20" s="1"/>
  <c r="BH39" i="20"/>
  <c r="BH101" i="20" s="1"/>
  <c r="BI39" i="20"/>
  <c r="BI101" i="20" s="1"/>
  <c r="BJ68" i="20"/>
  <c r="BJ92" i="20" s="1"/>
  <c r="BH68" i="20"/>
  <c r="BH92" i="20" s="1"/>
  <c r="BG92" i="20"/>
  <c r="BI68" i="20"/>
  <c r="BI92" i="20" s="1"/>
  <c r="AP68" i="20"/>
  <c r="AN68" i="20"/>
  <c r="AL68" i="20"/>
  <c r="AK92" i="20"/>
  <c r="AQ68" i="20"/>
  <c r="AO68" i="20"/>
  <c r="AM68" i="20"/>
  <c r="AQ66" i="20"/>
  <c r="AO66" i="20"/>
  <c r="AM66" i="20"/>
  <c r="AK90" i="20"/>
  <c r="AP66" i="20"/>
  <c r="AN66" i="20"/>
  <c r="AL66" i="20"/>
  <c r="BA66" i="20"/>
  <c r="BA90" i="20" s="1"/>
  <c r="AY66" i="20"/>
  <c r="AY90" i="20" s="1"/>
  <c r="AW90" i="20"/>
  <c r="BB66" i="20"/>
  <c r="BB90" i="20" s="1"/>
  <c r="AZ66" i="20"/>
  <c r="AZ90" i="20" s="1"/>
  <c r="AX66" i="20"/>
  <c r="AX90" i="20" s="1"/>
  <c r="BB68" i="20"/>
  <c r="BB92" i="20" s="1"/>
  <c r="AZ68" i="20"/>
  <c r="AZ92" i="20" s="1"/>
  <c r="AX68" i="20"/>
  <c r="AX92" i="20" s="1"/>
  <c r="AW92" i="20"/>
  <c r="BA68" i="20"/>
  <c r="BA92" i="20" s="1"/>
  <c r="AY68" i="20"/>
  <c r="AY92" i="20" s="1"/>
  <c r="Q36" i="13"/>
  <c r="Q20" i="13"/>
  <c r="O29" i="13"/>
  <c r="O41" i="13"/>
  <c r="Q33" i="13"/>
  <c r="Q17" i="13"/>
  <c r="O18" i="13"/>
  <c r="O98" i="24"/>
  <c r="Q73" i="24"/>
  <c r="BK18" i="20"/>
  <c r="Q27" i="15"/>
  <c r="Q27" i="24"/>
  <c r="Q20" i="24"/>
  <c r="S21" i="24"/>
  <c r="T21" i="24"/>
  <c r="Q37" i="21"/>
  <c r="Q36" i="21"/>
  <c r="T17" i="21"/>
  <c r="U17" i="21"/>
  <c r="U18" i="21" s="1"/>
  <c r="S17" i="21"/>
  <c r="BE39" i="9"/>
  <c r="BF39" i="9" s="1"/>
  <c r="O95" i="18"/>
  <c r="O47" i="11"/>
  <c r="J111" i="8"/>
  <c r="J114" i="8"/>
  <c r="Q18" i="11"/>
  <c r="Q36" i="20"/>
  <c r="O29" i="20"/>
  <c r="Q20" i="20"/>
  <c r="O82" i="20"/>
  <c r="O41" i="20"/>
  <c r="Q33" i="20"/>
  <c r="P27" i="18"/>
  <c r="P20" i="18"/>
  <c r="P29" i="10"/>
  <c r="P33" i="18"/>
  <c r="P82" i="10"/>
  <c r="P26" i="18"/>
  <c r="P65" i="18"/>
  <c r="P84" i="18" s="1"/>
  <c r="P84" i="10"/>
  <c r="N87" i="22"/>
  <c r="N29" i="22"/>
  <c r="N42" i="22" s="1"/>
  <c r="M87" i="22"/>
  <c r="M88" i="22"/>
  <c r="O86" i="22"/>
  <c r="Q22" i="22"/>
  <c r="Q86" i="22" s="1"/>
  <c r="O88" i="22"/>
  <c r="Q24" i="22"/>
  <c r="Q88" i="22" s="1"/>
  <c r="M71" i="12"/>
  <c r="O71" i="12"/>
  <c r="N87" i="23"/>
  <c r="N29" i="23"/>
  <c r="N42" i="23" s="1"/>
  <c r="M88" i="23"/>
  <c r="O87" i="23"/>
  <c r="Q23" i="23"/>
  <c r="Q87" i="23" s="1"/>
  <c r="N88" i="23"/>
  <c r="O71" i="14"/>
  <c r="M71" i="14"/>
  <c r="Y55" i="11"/>
  <c r="W55" i="11"/>
  <c r="U55" i="11"/>
  <c r="S55" i="11"/>
  <c r="X55" i="11"/>
  <c r="T55" i="11"/>
  <c r="V55" i="11"/>
  <c r="Q52" i="11"/>
  <c r="Y54" i="11"/>
  <c r="W54" i="11"/>
  <c r="U54" i="11"/>
  <c r="S54" i="11"/>
  <c r="X54" i="11"/>
  <c r="T54" i="11"/>
  <c r="V54" i="11"/>
  <c r="N100" i="11"/>
  <c r="AP36" i="9"/>
  <c r="AP37" i="9"/>
  <c r="O72" i="13"/>
  <c r="M72" i="13"/>
  <c r="M97" i="13" s="1"/>
  <c r="AX36" i="9"/>
  <c r="N71" i="15" s="1"/>
  <c r="AX37" i="9"/>
  <c r="N72" i="15" s="1"/>
  <c r="N97" i="15" s="1"/>
  <c r="O71" i="15"/>
  <c r="M71" i="15"/>
  <c r="O91" i="17"/>
  <c r="Q35" i="17"/>
  <c r="Q91" i="17" s="1"/>
  <c r="S106" i="17" s="1"/>
  <c r="O55" i="18"/>
  <c r="Q55" i="18" s="1"/>
  <c r="Q55" i="10"/>
  <c r="O53" i="18"/>
  <c r="Q53" i="18" s="1"/>
  <c r="Q53" i="10"/>
  <c r="M100" i="11"/>
  <c r="M54" i="18"/>
  <c r="N54" i="18"/>
  <c r="M100" i="12"/>
  <c r="M100" i="14"/>
  <c r="M100" i="20"/>
  <c r="P58" i="18"/>
  <c r="P100" i="18" s="1"/>
  <c r="P100" i="10"/>
  <c r="N100" i="20"/>
  <c r="N89" i="16"/>
  <c r="N55" i="18"/>
  <c r="N89" i="18" s="1"/>
  <c r="M100" i="16"/>
  <c r="Z63" i="14"/>
  <c r="X63" i="14"/>
  <c r="V63" i="14"/>
  <c r="T63" i="14"/>
  <c r="Y63" i="14"/>
  <c r="W63" i="14"/>
  <c r="U63" i="14"/>
  <c r="Z74" i="14" l="1"/>
  <c r="AP69" i="20"/>
  <c r="R64" i="20"/>
  <c r="AP74" i="20"/>
  <c r="BC69" i="20"/>
  <c r="BF69" i="20" s="1"/>
  <c r="Q41" i="22"/>
  <c r="Z69" i="14"/>
  <c r="O84" i="20"/>
  <c r="BC70" i="20"/>
  <c r="BF70" i="20" s="1"/>
  <c r="AW70" i="20"/>
  <c r="AZ70" i="20" s="1"/>
  <c r="F44" i="9"/>
  <c r="F41" i="9" s="1"/>
  <c r="M57" i="20"/>
  <c r="M94" i="20" s="1"/>
  <c r="O93" i="20"/>
  <c r="Q34" i="10"/>
  <c r="Q95" i="10" s="1"/>
  <c r="S69" i="20"/>
  <c r="W69" i="20"/>
  <c r="AA69" i="20"/>
  <c r="AE69" i="20"/>
  <c r="AI69" i="20"/>
  <c r="V69" i="20"/>
  <c r="Z69" i="20"/>
  <c r="AD69" i="20"/>
  <c r="BC64" i="20"/>
  <c r="BE64" i="20" s="1"/>
  <c r="AW69" i="20"/>
  <c r="AZ69" i="20" s="1"/>
  <c r="BK69" i="20"/>
  <c r="BN69" i="20" s="1"/>
  <c r="AR69" i="20"/>
  <c r="P41" i="10"/>
  <c r="O63" i="23"/>
  <c r="O74" i="23"/>
  <c r="Q60" i="23"/>
  <c r="AK64" i="20"/>
  <c r="AQ64" i="20" s="1"/>
  <c r="BK64" i="20"/>
  <c r="BM64" i="20" s="1"/>
  <c r="AQ121" i="8"/>
  <c r="O64" i="23"/>
  <c r="Q64" i="23" s="1"/>
  <c r="Q83" i="23" s="1"/>
  <c r="O70" i="23"/>
  <c r="Q70" i="23" s="1"/>
  <c r="AR64" i="20"/>
  <c r="AS64" i="20" s="1"/>
  <c r="AW64" i="20"/>
  <c r="AY64" i="20" s="1"/>
  <c r="O56" i="20"/>
  <c r="Q56" i="20" s="1"/>
  <c r="BG56" i="20" s="1"/>
  <c r="BJ56" i="20" s="1"/>
  <c r="O83" i="20"/>
  <c r="AO74" i="20"/>
  <c r="BM74" i="20"/>
  <c r="AL74" i="20"/>
  <c r="AM74" i="20"/>
  <c r="AQ74" i="20"/>
  <c r="P85" i="10"/>
  <c r="P94" i="10"/>
  <c r="P99" i="18"/>
  <c r="N27" i="10"/>
  <c r="N27" i="18" s="1"/>
  <c r="N29" i="18" s="1"/>
  <c r="AJ32" i="9"/>
  <c r="O57" i="10"/>
  <c r="Q57" i="10" s="1"/>
  <c r="Q94" i="10" s="1"/>
  <c r="AJ44" i="9"/>
  <c r="O80" i="24"/>
  <c r="Z65" i="14"/>
  <c r="Z84" i="14" s="1"/>
  <c r="P85" i="18"/>
  <c r="P94" i="18"/>
  <c r="AS31" i="9"/>
  <c r="Q74" i="10"/>
  <c r="P59" i="18"/>
  <c r="P99" i="10"/>
  <c r="AJ20" i="9"/>
  <c r="O56" i="10"/>
  <c r="O85" i="10" s="1"/>
  <c r="F20" i="9"/>
  <c r="N56" i="10"/>
  <c r="N59" i="10" s="1"/>
  <c r="N78" i="10" s="1"/>
  <c r="AA70" i="20"/>
  <c r="P75" i="10"/>
  <c r="P78" i="10" s="1"/>
  <c r="AO27" i="9"/>
  <c r="AP27" i="9" s="1"/>
  <c r="AP28" i="9" s="1"/>
  <c r="AZ74" i="20"/>
  <c r="O65" i="15"/>
  <c r="O84" i="15" s="1"/>
  <c r="AS43" i="9"/>
  <c r="AT43" i="9" s="1"/>
  <c r="AT44" i="9" s="1"/>
  <c r="AS48" i="9"/>
  <c r="AT48" i="9" s="1"/>
  <c r="AT49" i="9" s="1"/>
  <c r="AS74" i="20"/>
  <c r="P98" i="10"/>
  <c r="M59" i="20"/>
  <c r="AW19" i="9"/>
  <c r="AX19" i="9" s="1"/>
  <c r="N56" i="15" s="1"/>
  <c r="AS7" i="9"/>
  <c r="AT7" i="9" s="1"/>
  <c r="AT8" i="9" s="1"/>
  <c r="AS11" i="9"/>
  <c r="AT11" i="9" s="1"/>
  <c r="AT12" i="9" s="1"/>
  <c r="AS15" i="9"/>
  <c r="AT15" i="9" s="1"/>
  <c r="AT16" i="9" s="1"/>
  <c r="O74" i="19"/>
  <c r="V121" i="8"/>
  <c r="AS34" i="9" s="1"/>
  <c r="AS39" i="9" s="1"/>
  <c r="AT39" i="9" s="1"/>
  <c r="AS19" i="9"/>
  <c r="AT19" i="9" s="1"/>
  <c r="AT20" i="9" s="1"/>
  <c r="AS27" i="9"/>
  <c r="AT27" i="9" s="1"/>
  <c r="AT28" i="9" s="1"/>
  <c r="O70" i="19"/>
  <c r="Q70" i="19" s="1"/>
  <c r="BI69" i="20"/>
  <c r="X64" i="14"/>
  <c r="BA43" i="9"/>
  <c r="BB43" i="9" s="1"/>
  <c r="BB44" i="9" s="1"/>
  <c r="AT74" i="20"/>
  <c r="BL74" i="20"/>
  <c r="BB69" i="20"/>
  <c r="Q73" i="10"/>
  <c r="Q98" i="10" s="1"/>
  <c r="BA74" i="20"/>
  <c r="AS69" i="20"/>
  <c r="Y64" i="14"/>
  <c r="Z70" i="20"/>
  <c r="O63" i="15"/>
  <c r="O82" i="15" s="1"/>
  <c r="AW48" i="9"/>
  <c r="AX48" i="9" s="1"/>
  <c r="AX49" i="9" s="1"/>
  <c r="BD69" i="20"/>
  <c r="X70" i="14"/>
  <c r="Y65" i="14"/>
  <c r="Y84" i="14" s="1"/>
  <c r="BH70" i="20"/>
  <c r="BA19" i="9"/>
  <c r="BB19" i="9" s="1"/>
  <c r="N56" i="23" s="1"/>
  <c r="BA27" i="9"/>
  <c r="BB27" i="9" s="1"/>
  <c r="BB28" i="9" s="1"/>
  <c r="O64" i="15"/>
  <c r="O83" i="15" s="1"/>
  <c r="AB121" i="8"/>
  <c r="AW34" i="9" s="1"/>
  <c r="AX34" i="9" s="1"/>
  <c r="AW27" i="9"/>
  <c r="AX27" i="9" s="1"/>
  <c r="AX28" i="9" s="1"/>
  <c r="BD74" i="20"/>
  <c r="O93" i="14"/>
  <c r="AO69" i="20"/>
  <c r="W70" i="14"/>
  <c r="Y70" i="14"/>
  <c r="S70" i="20"/>
  <c r="AI70" i="20"/>
  <c r="AH70" i="20"/>
  <c r="AU74" i="20"/>
  <c r="BO74" i="20"/>
  <c r="BA69" i="20"/>
  <c r="P121" i="8"/>
  <c r="AO34" i="9" s="1"/>
  <c r="AP34" i="9" s="1"/>
  <c r="AY74" i="20"/>
  <c r="AX74" i="20"/>
  <c r="BO69" i="20"/>
  <c r="O56" i="14"/>
  <c r="Q56" i="14" s="1"/>
  <c r="W56" i="14" s="1"/>
  <c r="U65" i="14"/>
  <c r="U84" i="14" s="1"/>
  <c r="V65" i="14"/>
  <c r="V84" i="14" s="1"/>
  <c r="BI70" i="20"/>
  <c r="AX70" i="20"/>
  <c r="O63" i="21"/>
  <c r="O65" i="21"/>
  <c r="Q65" i="21" s="1"/>
  <c r="BA31" i="9"/>
  <c r="BB31" i="9" s="1"/>
  <c r="N57" i="23" s="1"/>
  <c r="N94" i="23" s="1"/>
  <c r="BA48" i="9"/>
  <c r="BB48" i="9" s="1"/>
  <c r="BB49" i="9" s="1"/>
  <c r="AW7" i="9"/>
  <c r="AX7" i="9" s="1"/>
  <c r="AX8" i="9" s="1"/>
  <c r="AW11" i="9"/>
  <c r="AX11" i="9" s="1"/>
  <c r="AX12" i="9" s="1"/>
  <c r="AW15" i="9"/>
  <c r="AX15" i="9" s="1"/>
  <c r="AX16" i="9" s="1"/>
  <c r="AW31" i="9"/>
  <c r="AX31" i="9" s="1"/>
  <c r="AX32" i="9" s="1"/>
  <c r="AW43" i="9"/>
  <c r="AX43" i="9" s="1"/>
  <c r="AX44" i="9" s="1"/>
  <c r="O69" i="15"/>
  <c r="Q69" i="15" s="1"/>
  <c r="O70" i="15"/>
  <c r="Q70" i="15" s="1"/>
  <c r="T70" i="15" s="1"/>
  <c r="AN70" i="20"/>
  <c r="BH74" i="20"/>
  <c r="BE69" i="20"/>
  <c r="AL69" i="20"/>
  <c r="T69" i="14"/>
  <c r="M57" i="14"/>
  <c r="O57" i="14"/>
  <c r="W65" i="14"/>
  <c r="W84" i="14" s="1"/>
  <c r="T65" i="14"/>
  <c r="T84" i="14" s="1"/>
  <c r="X65" i="14"/>
  <c r="X84" i="14" s="1"/>
  <c r="T56" i="14"/>
  <c r="BA7" i="9"/>
  <c r="BB7" i="9" s="1"/>
  <c r="BB8" i="9" s="1"/>
  <c r="BA11" i="9"/>
  <c r="BA15" i="9"/>
  <c r="BB15" i="9" s="1"/>
  <c r="BB16" i="9" s="1"/>
  <c r="O74" i="21"/>
  <c r="AH121" i="8"/>
  <c r="BA34" i="9" s="1"/>
  <c r="BB34" i="9" s="1"/>
  <c r="O69" i="21"/>
  <c r="O70" i="21"/>
  <c r="Q70" i="21" s="1"/>
  <c r="S70" i="21" s="1"/>
  <c r="BE74" i="20"/>
  <c r="BJ69" i="20"/>
  <c r="O84" i="14"/>
  <c r="BN70" i="20"/>
  <c r="AM70" i="20"/>
  <c r="O85" i="20"/>
  <c r="AM69" i="20"/>
  <c r="AQ69" i="20"/>
  <c r="Q47" i="22"/>
  <c r="Q80" i="22" s="1"/>
  <c r="O75" i="14"/>
  <c r="U69" i="14"/>
  <c r="V69" i="14"/>
  <c r="Z70" i="14"/>
  <c r="U70" i="14"/>
  <c r="V70" i="14"/>
  <c r="X74" i="14"/>
  <c r="U74" i="14"/>
  <c r="V74" i="14"/>
  <c r="T64" i="14"/>
  <c r="U64" i="14"/>
  <c r="W70" i="20"/>
  <c r="AE70" i="20"/>
  <c r="V70" i="20"/>
  <c r="AD70" i="20"/>
  <c r="O99" i="14"/>
  <c r="M29" i="21"/>
  <c r="M42" i="21" s="1"/>
  <c r="O42" i="23"/>
  <c r="BK56" i="20"/>
  <c r="BM56" i="20" s="1"/>
  <c r="BO70" i="20"/>
  <c r="AQ70" i="20"/>
  <c r="O65" i="13"/>
  <c r="O74" i="13"/>
  <c r="AO19" i="9"/>
  <c r="AP19" i="9" s="1"/>
  <c r="AP20" i="9" s="1"/>
  <c r="AO48" i="9"/>
  <c r="AP48" i="9" s="1"/>
  <c r="AP49" i="9" s="1"/>
  <c r="BI74" i="20"/>
  <c r="T74" i="14"/>
  <c r="Y74" i="14"/>
  <c r="Y69" i="14"/>
  <c r="X69" i="14"/>
  <c r="O49" i="16"/>
  <c r="Q47" i="16"/>
  <c r="O80" i="16"/>
  <c r="Q60" i="16"/>
  <c r="Q70" i="16"/>
  <c r="AY48" i="9"/>
  <c r="AZ48" i="9" s="1"/>
  <c r="AZ49" i="9" s="1"/>
  <c r="AY27" i="9"/>
  <c r="AZ27" i="9" s="1"/>
  <c r="AZ28" i="9" s="1"/>
  <c r="AY19" i="9"/>
  <c r="AY43" i="9"/>
  <c r="AZ43" i="9" s="1"/>
  <c r="AZ44" i="9" s="1"/>
  <c r="AY31" i="9"/>
  <c r="AZ31" i="9" s="1"/>
  <c r="AY15" i="9"/>
  <c r="AZ15" i="9" s="1"/>
  <c r="AZ16" i="9" s="1"/>
  <c r="AY11" i="9"/>
  <c r="AZ11" i="9" s="1"/>
  <c r="AZ12" i="9" s="1"/>
  <c r="AY7" i="9"/>
  <c r="AZ7" i="9" s="1"/>
  <c r="AZ8" i="9" s="1"/>
  <c r="AE121" i="8"/>
  <c r="AY34" i="9" s="1"/>
  <c r="V64" i="14"/>
  <c r="Z64" i="14"/>
  <c r="U70" i="20"/>
  <c r="Y70" i="20"/>
  <c r="AC70" i="20"/>
  <c r="AG70" i="20"/>
  <c r="T70" i="20"/>
  <c r="X70" i="20"/>
  <c r="AB70" i="20"/>
  <c r="AF70" i="20"/>
  <c r="M48" i="13"/>
  <c r="M49" i="13" s="1"/>
  <c r="O83" i="14"/>
  <c r="BM70" i="20"/>
  <c r="AO70" i="20"/>
  <c r="AL70" i="20"/>
  <c r="AO7" i="9"/>
  <c r="AP7" i="9" s="1"/>
  <c r="AP8" i="9" s="1"/>
  <c r="AO11" i="9"/>
  <c r="AP11" i="9" s="1"/>
  <c r="AP12" i="9" s="1"/>
  <c r="AO15" i="9"/>
  <c r="AP15" i="9" s="1"/>
  <c r="AP16" i="9" s="1"/>
  <c r="AO31" i="9"/>
  <c r="AP31" i="9" s="1"/>
  <c r="AP32" i="9" s="1"/>
  <c r="AO43" i="9"/>
  <c r="AP43" i="9" s="1"/>
  <c r="AP44" i="9" s="1"/>
  <c r="O56" i="13"/>
  <c r="O70" i="13"/>
  <c r="Q70" i="13" s="1"/>
  <c r="Y70" i="13" s="1"/>
  <c r="O42" i="24"/>
  <c r="O81" i="13"/>
  <c r="O29" i="21"/>
  <c r="O42" i="21" s="1"/>
  <c r="Q99" i="10"/>
  <c r="O42" i="19"/>
  <c r="O49" i="22"/>
  <c r="W47" i="14"/>
  <c r="X47" i="14"/>
  <c r="T47" i="14"/>
  <c r="Y47" i="14"/>
  <c r="U47" i="14"/>
  <c r="Z47" i="14"/>
  <c r="V47" i="14"/>
  <c r="N56" i="14"/>
  <c r="AR20" i="9"/>
  <c r="M80" i="13"/>
  <c r="Q84" i="10"/>
  <c r="O42" i="17"/>
  <c r="O80" i="22"/>
  <c r="Q48" i="14"/>
  <c r="O49" i="14"/>
  <c r="AQ39" i="9"/>
  <c r="AR39" i="9" s="1"/>
  <c r="AR34" i="9"/>
  <c r="O49" i="12"/>
  <c r="O80" i="12"/>
  <c r="Q47" i="12"/>
  <c r="U98" i="12"/>
  <c r="S98" i="12" s="1"/>
  <c r="S73" i="12"/>
  <c r="O70" i="12"/>
  <c r="Q70" i="12" s="1"/>
  <c r="AM43" i="9"/>
  <c r="AN43" i="9" s="1"/>
  <c r="AN44" i="9" s="1"/>
  <c r="AM31" i="9"/>
  <c r="AN31" i="9" s="1"/>
  <c r="AN32" i="9" s="1"/>
  <c r="AM15" i="9"/>
  <c r="AN15" i="9" s="1"/>
  <c r="AN16" i="9" s="1"/>
  <c r="AM11" i="9"/>
  <c r="AN11" i="9" s="1"/>
  <c r="AN12" i="9" s="1"/>
  <c r="AM7" i="9"/>
  <c r="AN7" i="9" s="1"/>
  <c r="AN8" i="9" s="1"/>
  <c r="M121" i="8"/>
  <c r="AM34" i="9" s="1"/>
  <c r="AM48" i="9"/>
  <c r="AN48" i="9" s="1"/>
  <c r="AN49" i="9" s="1"/>
  <c r="AM27" i="9"/>
  <c r="AN27" i="9" s="1"/>
  <c r="AN28" i="9" s="1"/>
  <c r="AM19" i="9"/>
  <c r="AN19" i="9" s="1"/>
  <c r="AN20" i="9" s="1"/>
  <c r="Q60" i="12"/>
  <c r="U95" i="12"/>
  <c r="S95" i="12" s="1"/>
  <c r="S34" i="12"/>
  <c r="S17" i="12"/>
  <c r="U18" i="12"/>
  <c r="S18" i="12" s="1"/>
  <c r="O64" i="21"/>
  <c r="Q64" i="21" s="1"/>
  <c r="O64" i="22"/>
  <c r="Q64" i="22" s="1"/>
  <c r="Q83" i="22" s="1"/>
  <c r="O65" i="24"/>
  <c r="Q65" i="24" s="1"/>
  <c r="S70" i="24"/>
  <c r="T70" i="24"/>
  <c r="Q41" i="19"/>
  <c r="O65" i="17"/>
  <c r="O84" i="17" s="1"/>
  <c r="Q48" i="20"/>
  <c r="Q49" i="20" s="1"/>
  <c r="O81" i="20"/>
  <c r="O49" i="20"/>
  <c r="Q34" i="18"/>
  <c r="Q95" i="18" s="1"/>
  <c r="BE18" i="20"/>
  <c r="O65" i="23"/>
  <c r="Q65" i="23" s="1"/>
  <c r="Q84" i="23" s="1"/>
  <c r="O69" i="23"/>
  <c r="Q69" i="23" s="1"/>
  <c r="Q93" i="23" s="1"/>
  <c r="O65" i="22"/>
  <c r="Q65" i="22" s="1"/>
  <c r="Q84" i="22" s="1"/>
  <c r="O69" i="22"/>
  <c r="O93" i="22" s="1"/>
  <c r="Z21" i="11"/>
  <c r="O64" i="24"/>
  <c r="Q64" i="24" s="1"/>
  <c r="O69" i="24"/>
  <c r="Q29" i="19"/>
  <c r="O64" i="17"/>
  <c r="O83" i="17" s="1"/>
  <c r="O69" i="17"/>
  <c r="BG47" i="20"/>
  <c r="AW47" i="20"/>
  <c r="R47" i="20"/>
  <c r="BC47" i="20"/>
  <c r="AR47" i="20"/>
  <c r="Q80" i="20"/>
  <c r="BK47" i="20"/>
  <c r="AK47" i="20"/>
  <c r="M29" i="16"/>
  <c r="M42" i="16" s="1"/>
  <c r="Z28" i="11"/>
  <c r="O42" i="15"/>
  <c r="Z53" i="11"/>
  <c r="Z54" i="11"/>
  <c r="Z55" i="11"/>
  <c r="P42" i="10"/>
  <c r="O42" i="20"/>
  <c r="N103" i="19"/>
  <c r="Q86" i="23"/>
  <c r="N103" i="11"/>
  <c r="Q100" i="10"/>
  <c r="Z34" i="11"/>
  <c r="Z17" i="11"/>
  <c r="Q71" i="15"/>
  <c r="M96" i="15"/>
  <c r="M75" i="15"/>
  <c r="O96" i="14"/>
  <c r="Q71" i="14"/>
  <c r="M96" i="12"/>
  <c r="M75" i="12"/>
  <c r="P82" i="18"/>
  <c r="P83" i="18"/>
  <c r="P29" i="18"/>
  <c r="Q83" i="20"/>
  <c r="AR83" i="20" s="1"/>
  <c r="Q29" i="20"/>
  <c r="BK20" i="20"/>
  <c r="BG20" i="20"/>
  <c r="BC20" i="20"/>
  <c r="AW20" i="20"/>
  <c r="AK20" i="20"/>
  <c r="AR20" i="20"/>
  <c r="R20" i="20"/>
  <c r="Q93" i="20"/>
  <c r="AR93" i="20" s="1"/>
  <c r="AR36" i="20"/>
  <c r="R36" i="20"/>
  <c r="BK36" i="20"/>
  <c r="BG36" i="20"/>
  <c r="BC36" i="20"/>
  <c r="AW36" i="20"/>
  <c r="AK36" i="20"/>
  <c r="O47" i="18"/>
  <c r="Q47" i="11"/>
  <c r="O48" i="11"/>
  <c r="O49" i="11" s="1"/>
  <c r="O80" i="11"/>
  <c r="S20" i="24"/>
  <c r="T20" i="24"/>
  <c r="S27" i="24"/>
  <c r="T27" i="24"/>
  <c r="Q98" i="24"/>
  <c r="T73" i="24"/>
  <c r="T98" i="24" s="1"/>
  <c r="S73" i="24"/>
  <c r="S98" i="24" s="1"/>
  <c r="O42" i="13"/>
  <c r="X36" i="13"/>
  <c r="V36" i="13"/>
  <c r="T36" i="13"/>
  <c r="W36" i="13"/>
  <c r="Y36" i="13"/>
  <c r="U36" i="13"/>
  <c r="AP90" i="20"/>
  <c r="AN90" i="20"/>
  <c r="AL90" i="20"/>
  <c r="AQ90" i="20"/>
  <c r="AO90" i="20"/>
  <c r="AM90" i="20"/>
  <c r="Y52" i="12"/>
  <c r="Y59" i="12" s="1"/>
  <c r="W52" i="12"/>
  <c r="W59" i="12" s="1"/>
  <c r="U52" i="12"/>
  <c r="U59" i="12" s="1"/>
  <c r="X52" i="12"/>
  <c r="X59" i="12" s="1"/>
  <c r="T52" i="12"/>
  <c r="T59" i="12" s="1"/>
  <c r="Z52" i="12"/>
  <c r="Z59" i="12" s="1"/>
  <c r="V52" i="12"/>
  <c r="V59" i="12" s="1"/>
  <c r="Q100" i="12"/>
  <c r="Y58" i="12"/>
  <c r="Y100" i="12" s="1"/>
  <c r="W58" i="12"/>
  <c r="W100" i="12" s="1"/>
  <c r="U58" i="12"/>
  <c r="U100" i="12" s="1"/>
  <c r="Z58" i="12"/>
  <c r="Z100" i="12" s="1"/>
  <c r="V58" i="12"/>
  <c r="V100" i="12" s="1"/>
  <c r="X58" i="12"/>
  <c r="X100" i="12" s="1"/>
  <c r="T58" i="12"/>
  <c r="T100" i="12" s="1"/>
  <c r="M96" i="21"/>
  <c r="M75" i="21"/>
  <c r="M96" i="19"/>
  <c r="M75" i="19"/>
  <c r="Q71" i="11"/>
  <c r="M96" i="16"/>
  <c r="M75" i="16"/>
  <c r="Q88" i="20"/>
  <c r="AR88" i="20" s="1"/>
  <c r="BK24" i="20"/>
  <c r="BG24" i="20"/>
  <c r="BC24" i="20"/>
  <c r="AW24" i="20"/>
  <c r="AK24" i="20"/>
  <c r="AR24" i="20"/>
  <c r="R24" i="20"/>
  <c r="Q87" i="20"/>
  <c r="AR87" i="20" s="1"/>
  <c r="BK23" i="20"/>
  <c r="BG23" i="20"/>
  <c r="BC23" i="20"/>
  <c r="AW23" i="20"/>
  <c r="AK23" i="20"/>
  <c r="AR23" i="20"/>
  <c r="R23" i="20"/>
  <c r="AI28" i="20"/>
  <c r="AG28" i="20"/>
  <c r="AE28" i="20"/>
  <c r="AC28" i="20"/>
  <c r="AA28" i="20"/>
  <c r="Y28" i="20"/>
  <c r="W28" i="20"/>
  <c r="U28" i="20"/>
  <c r="S28" i="20"/>
  <c r="AJ28" i="20"/>
  <c r="AH28" i="20"/>
  <c r="AF28" i="20"/>
  <c r="AD28" i="20"/>
  <c r="AB28" i="20"/>
  <c r="Z28" i="20"/>
  <c r="X28" i="20"/>
  <c r="V28" i="20"/>
  <c r="T28" i="20"/>
  <c r="AQ28" i="20"/>
  <c r="AO28" i="20"/>
  <c r="AM28" i="20"/>
  <c r="AP28" i="20"/>
  <c r="AN28" i="20"/>
  <c r="AL28" i="20"/>
  <c r="BE28" i="20"/>
  <c r="BF28" i="20"/>
  <c r="BD28" i="20"/>
  <c r="BO28" i="20"/>
  <c r="BM28" i="20"/>
  <c r="BN28" i="20"/>
  <c r="BL28" i="20"/>
  <c r="S21" i="12"/>
  <c r="Q26" i="21"/>
  <c r="S47" i="24"/>
  <c r="T47" i="24"/>
  <c r="Q80" i="24"/>
  <c r="Q48" i="24"/>
  <c r="Q49" i="24" s="1"/>
  <c r="O81" i="24"/>
  <c r="S52" i="24"/>
  <c r="S59" i="24" s="1"/>
  <c r="T52" i="24"/>
  <c r="T59" i="24" s="1"/>
  <c r="O96" i="17"/>
  <c r="Q71" i="17"/>
  <c r="Q96" i="17" s="1"/>
  <c r="Q86" i="17"/>
  <c r="S105" i="17" s="1"/>
  <c r="T23" i="15"/>
  <c r="T87" i="15" s="1"/>
  <c r="Q87" i="15"/>
  <c r="S23" i="15"/>
  <c r="S87" i="15" s="1"/>
  <c r="Q86" i="13"/>
  <c r="Y22" i="13"/>
  <c r="W22" i="13"/>
  <c r="U22" i="13"/>
  <c r="X22" i="13"/>
  <c r="T22" i="13"/>
  <c r="V22" i="13"/>
  <c r="Q88" i="13"/>
  <c r="Y24" i="13"/>
  <c r="Y88" i="13" s="1"/>
  <c r="W24" i="13"/>
  <c r="W88" i="13" s="1"/>
  <c r="U24" i="13"/>
  <c r="U88" i="13" s="1"/>
  <c r="X24" i="13"/>
  <c r="X88" i="13" s="1"/>
  <c r="T24" i="13"/>
  <c r="T88" i="13" s="1"/>
  <c r="V24" i="13"/>
  <c r="V88" i="13" s="1"/>
  <c r="Q89" i="13"/>
  <c r="Y25" i="13"/>
  <c r="Y89" i="13" s="1"/>
  <c r="W25" i="13"/>
  <c r="W89" i="13" s="1"/>
  <c r="U25" i="13"/>
  <c r="U89" i="13" s="1"/>
  <c r="V25" i="13"/>
  <c r="V89" i="13" s="1"/>
  <c r="X25" i="13"/>
  <c r="X89" i="13" s="1"/>
  <c r="T25" i="13"/>
  <c r="T89" i="13" s="1"/>
  <c r="Q100" i="21"/>
  <c r="T58" i="21"/>
  <c r="T100" i="21" s="1"/>
  <c r="U58" i="21"/>
  <c r="U100" i="21" s="1"/>
  <c r="S58" i="21"/>
  <c r="S100" i="21" s="1"/>
  <c r="Q71" i="23"/>
  <c r="T52" i="15"/>
  <c r="T59" i="15" s="1"/>
  <c r="S52" i="15"/>
  <c r="S59" i="15" s="1"/>
  <c r="Q87" i="12"/>
  <c r="Y23" i="12"/>
  <c r="Y87" i="12" s="1"/>
  <c r="W23" i="12"/>
  <c r="W87" i="12" s="1"/>
  <c r="U23" i="12"/>
  <c r="U87" i="12" s="1"/>
  <c r="X23" i="12"/>
  <c r="X87" i="12" s="1"/>
  <c r="T23" i="12"/>
  <c r="T87" i="12" s="1"/>
  <c r="Z23" i="12"/>
  <c r="Z87" i="12" s="1"/>
  <c r="V23" i="12"/>
  <c r="V87" i="12" s="1"/>
  <c r="Y22" i="12"/>
  <c r="W22" i="12"/>
  <c r="U22" i="12"/>
  <c r="Q86" i="12"/>
  <c r="X22" i="12"/>
  <c r="X86" i="12" s="1"/>
  <c r="T22" i="12"/>
  <c r="T86" i="12" s="1"/>
  <c r="Z22" i="12"/>
  <c r="Z86" i="12" s="1"/>
  <c r="V22" i="12"/>
  <c r="V86" i="12" s="1"/>
  <c r="Q26" i="16"/>
  <c r="M26" i="18"/>
  <c r="O41" i="18"/>
  <c r="Q33" i="18"/>
  <c r="Q27" i="18"/>
  <c r="Q41" i="16"/>
  <c r="Q29" i="16"/>
  <c r="Q17" i="18"/>
  <c r="O18" i="18"/>
  <c r="Q41" i="24"/>
  <c r="T33" i="24"/>
  <c r="S33" i="24"/>
  <c r="U18" i="20"/>
  <c r="Y18" i="20"/>
  <c r="AC18" i="20"/>
  <c r="AG18" i="20"/>
  <c r="V18" i="20"/>
  <c r="Z18" i="20"/>
  <c r="AD18" i="20"/>
  <c r="AH18" i="20"/>
  <c r="AP57" i="20"/>
  <c r="AN57" i="20"/>
  <c r="AL57" i="20"/>
  <c r="AQ57" i="20"/>
  <c r="AO57" i="20"/>
  <c r="AM57" i="20"/>
  <c r="BF57" i="20"/>
  <c r="BD57" i="20"/>
  <c r="BE57" i="20"/>
  <c r="BN57" i="20"/>
  <c r="BL57" i="20"/>
  <c r="BO57" i="20"/>
  <c r="BM57" i="20"/>
  <c r="AV57" i="20"/>
  <c r="AT57" i="20"/>
  <c r="AU57" i="20"/>
  <c r="AS57" i="20"/>
  <c r="X26" i="13"/>
  <c r="V26" i="13"/>
  <c r="T26" i="13"/>
  <c r="Y26" i="13"/>
  <c r="U26" i="13"/>
  <c r="W26" i="13"/>
  <c r="Q26" i="17"/>
  <c r="Q29" i="17" s="1"/>
  <c r="BB54" i="20"/>
  <c r="AZ54" i="20"/>
  <c r="AX54" i="20"/>
  <c r="BA54" i="20"/>
  <c r="AY54" i="20"/>
  <c r="BJ54" i="20"/>
  <c r="BH54" i="20"/>
  <c r="BI54" i="20"/>
  <c r="AJ54" i="20"/>
  <c r="AH54" i="20"/>
  <c r="AF54" i="20"/>
  <c r="AD54" i="20"/>
  <c r="AB54" i="20"/>
  <c r="Z54" i="20"/>
  <c r="X54" i="20"/>
  <c r="V54" i="20"/>
  <c r="T54" i="20"/>
  <c r="AI54" i="20"/>
  <c r="AG54" i="20"/>
  <c r="AE54" i="20"/>
  <c r="AC54" i="20"/>
  <c r="AA54" i="20"/>
  <c r="Y54" i="20"/>
  <c r="W54" i="20"/>
  <c r="U54" i="20"/>
  <c r="S54" i="20"/>
  <c r="AP55" i="20"/>
  <c r="AN55" i="20"/>
  <c r="AL55" i="20"/>
  <c r="AQ55" i="20"/>
  <c r="AO55" i="20"/>
  <c r="AM55" i="20"/>
  <c r="BF55" i="20"/>
  <c r="BD55" i="20"/>
  <c r="BE55" i="20"/>
  <c r="BN55" i="20"/>
  <c r="BL55" i="20"/>
  <c r="BO55" i="20"/>
  <c r="BM55" i="20"/>
  <c r="AV55" i="20"/>
  <c r="AT55" i="20"/>
  <c r="AU55" i="20"/>
  <c r="AS55" i="20"/>
  <c r="BB53" i="20"/>
  <c r="AZ53" i="20"/>
  <c r="AX53" i="20"/>
  <c r="BA53" i="20"/>
  <c r="AY53" i="20"/>
  <c r="BJ53" i="20"/>
  <c r="BH53" i="20"/>
  <c r="BI53" i="20"/>
  <c r="AJ53" i="20"/>
  <c r="AH53" i="20"/>
  <c r="AF53" i="20"/>
  <c r="AD53" i="20"/>
  <c r="AB53" i="20"/>
  <c r="Z53" i="20"/>
  <c r="X53" i="20"/>
  <c r="V53" i="20"/>
  <c r="T53" i="20"/>
  <c r="AI53" i="20"/>
  <c r="AG53" i="20"/>
  <c r="AE53" i="20"/>
  <c r="AC53" i="20"/>
  <c r="AA53" i="20"/>
  <c r="Y53" i="20"/>
  <c r="W53" i="20"/>
  <c r="U53" i="20"/>
  <c r="S53" i="20"/>
  <c r="M96" i="24"/>
  <c r="M75" i="24"/>
  <c r="Q88" i="24"/>
  <c r="S24" i="24"/>
  <c r="S88" i="24" s="1"/>
  <c r="T24" i="24"/>
  <c r="T88" i="24" s="1"/>
  <c r="Q87" i="24"/>
  <c r="S23" i="24"/>
  <c r="S87" i="24" s="1"/>
  <c r="T23" i="24"/>
  <c r="T87" i="24" s="1"/>
  <c r="Q86" i="24"/>
  <c r="S22" i="24"/>
  <c r="T22" i="24"/>
  <c r="Q89" i="24"/>
  <c r="S25" i="24"/>
  <c r="S89" i="24" s="1"/>
  <c r="T25" i="24"/>
  <c r="T89" i="24" s="1"/>
  <c r="Q88" i="21"/>
  <c r="U24" i="21"/>
  <c r="U88" i="21" s="1"/>
  <c r="S24" i="21"/>
  <c r="S88" i="21" s="1"/>
  <c r="T24" i="21"/>
  <c r="T88" i="21" s="1"/>
  <c r="X23" i="11"/>
  <c r="X87" i="11" s="1"/>
  <c r="V23" i="11"/>
  <c r="V87" i="11" s="1"/>
  <c r="T23" i="11"/>
  <c r="T87" i="11" s="1"/>
  <c r="Q87" i="11"/>
  <c r="Y23" i="11"/>
  <c r="Y87" i="11" s="1"/>
  <c r="W23" i="11"/>
  <c r="W87" i="11" s="1"/>
  <c r="U23" i="11"/>
  <c r="U87" i="11" s="1"/>
  <c r="S23" i="11"/>
  <c r="S87" i="11" s="1"/>
  <c r="N87" i="18"/>
  <c r="O88" i="18"/>
  <c r="Q24" i="18"/>
  <c r="Q88" i="18" s="1"/>
  <c r="Q89" i="10"/>
  <c r="Q25" i="18"/>
  <c r="Q89" i="18" s="1"/>
  <c r="O89" i="18"/>
  <c r="O97" i="20"/>
  <c r="Q72" i="20"/>
  <c r="X27" i="11"/>
  <c r="V27" i="11"/>
  <c r="T27" i="11"/>
  <c r="Y27" i="11"/>
  <c r="W27" i="11"/>
  <c r="U27" i="11"/>
  <c r="S27" i="11"/>
  <c r="Q48" i="17"/>
  <c r="Q81" i="17" s="1"/>
  <c r="O81" i="17"/>
  <c r="O49" i="17"/>
  <c r="O63" i="22"/>
  <c r="O74" i="22"/>
  <c r="O56" i="22"/>
  <c r="O85" i="22" s="1"/>
  <c r="M56" i="22"/>
  <c r="M85" i="22" s="1"/>
  <c r="M100" i="18"/>
  <c r="O100" i="18"/>
  <c r="Q58" i="18"/>
  <c r="Q100" i="18" s="1"/>
  <c r="Q72" i="15"/>
  <c r="O97" i="15"/>
  <c r="M96" i="13"/>
  <c r="M75" i="13"/>
  <c r="Y58" i="11"/>
  <c r="Y100" i="11" s="1"/>
  <c r="W58" i="11"/>
  <c r="W100" i="11" s="1"/>
  <c r="U58" i="11"/>
  <c r="U100" i="11" s="1"/>
  <c r="S58" i="11"/>
  <c r="S100" i="11" s="1"/>
  <c r="V58" i="11"/>
  <c r="V100" i="11" s="1"/>
  <c r="Q100" i="11"/>
  <c r="X58" i="11"/>
  <c r="X100" i="11" s="1"/>
  <c r="T58" i="11"/>
  <c r="T100" i="11" s="1"/>
  <c r="Q91" i="14"/>
  <c r="Y35" i="14"/>
  <c r="Y91" i="14" s="1"/>
  <c r="AI113" i="14" s="1"/>
  <c r="W35" i="14"/>
  <c r="W91" i="14" s="1"/>
  <c r="AG113" i="14" s="1"/>
  <c r="U35" i="14"/>
  <c r="U91" i="14" s="1"/>
  <c r="AE113" i="14" s="1"/>
  <c r="Z35" i="14"/>
  <c r="Z91" i="14" s="1"/>
  <c r="AJ113" i="14" s="1"/>
  <c r="X35" i="14"/>
  <c r="X91" i="14" s="1"/>
  <c r="AH113" i="14" s="1"/>
  <c r="V35" i="14"/>
  <c r="V91" i="14" s="1"/>
  <c r="AF113" i="14" s="1"/>
  <c r="T35" i="14"/>
  <c r="T91" i="14" s="1"/>
  <c r="AD113" i="14" s="1"/>
  <c r="Q91" i="12"/>
  <c r="Y35" i="12"/>
  <c r="Y91" i="12" s="1"/>
  <c r="AI113" i="12" s="1"/>
  <c r="W35" i="12"/>
  <c r="W91" i="12" s="1"/>
  <c r="AG113" i="12" s="1"/>
  <c r="U35" i="12"/>
  <c r="U91" i="12" s="1"/>
  <c r="AE113" i="12" s="1"/>
  <c r="Z35" i="12"/>
  <c r="Z91" i="12" s="1"/>
  <c r="AJ113" i="12" s="1"/>
  <c r="V35" i="12"/>
  <c r="V91" i="12" s="1"/>
  <c r="AF113" i="12" s="1"/>
  <c r="X35" i="12"/>
  <c r="X91" i="12" s="1"/>
  <c r="AH113" i="12" s="1"/>
  <c r="T35" i="12"/>
  <c r="T91" i="12" s="1"/>
  <c r="AD113" i="12" s="1"/>
  <c r="Q94" i="20"/>
  <c r="AR94" i="20" s="1"/>
  <c r="BK27" i="20"/>
  <c r="BG27" i="20"/>
  <c r="BC27" i="20"/>
  <c r="AW27" i="20"/>
  <c r="AK27" i="20"/>
  <c r="AR27" i="20"/>
  <c r="R27" i="20"/>
  <c r="Q99" i="20"/>
  <c r="AR99" i="20" s="1"/>
  <c r="AR37" i="20"/>
  <c r="R37" i="20"/>
  <c r="BK37" i="20"/>
  <c r="BG37" i="20"/>
  <c r="BC37" i="20"/>
  <c r="AW37" i="20"/>
  <c r="AK37" i="20"/>
  <c r="Z95" i="11"/>
  <c r="Y73" i="11"/>
  <c r="Y98" i="11" s="1"/>
  <c r="W73" i="11"/>
  <c r="W98" i="11" s="1"/>
  <c r="U73" i="11"/>
  <c r="U98" i="11" s="1"/>
  <c r="S73" i="11"/>
  <c r="S98" i="11" s="1"/>
  <c r="X73" i="11"/>
  <c r="X98" i="11" s="1"/>
  <c r="T73" i="11"/>
  <c r="T98" i="11" s="1"/>
  <c r="Q98" i="11"/>
  <c r="V73" i="11"/>
  <c r="V98" i="11" s="1"/>
  <c r="Q27" i="21"/>
  <c r="S33" i="15"/>
  <c r="Q41" i="15"/>
  <c r="T33" i="15"/>
  <c r="T20" i="15"/>
  <c r="Q29" i="15"/>
  <c r="S20" i="15"/>
  <c r="BD18" i="20"/>
  <c r="BN18" i="20"/>
  <c r="BO18" i="20"/>
  <c r="AV18" i="20"/>
  <c r="AS18" i="20"/>
  <c r="Y27" i="13"/>
  <c r="W27" i="13"/>
  <c r="U27" i="13"/>
  <c r="X27" i="13"/>
  <c r="T27" i="13"/>
  <c r="V27" i="13"/>
  <c r="X37" i="13"/>
  <c r="V37" i="13"/>
  <c r="T37" i="13"/>
  <c r="W37" i="13"/>
  <c r="Y37" i="13"/>
  <c r="U37" i="13"/>
  <c r="AQ102" i="20"/>
  <c r="AO102" i="20"/>
  <c r="AM102" i="20"/>
  <c r="AP102" i="20"/>
  <c r="AN102" i="20"/>
  <c r="AL102" i="20"/>
  <c r="O97" i="21"/>
  <c r="Q72" i="21"/>
  <c r="N71" i="24"/>
  <c r="N71" i="23"/>
  <c r="N71" i="22"/>
  <c r="N71" i="21"/>
  <c r="N71" i="17"/>
  <c r="O97" i="11"/>
  <c r="Q72" i="11"/>
  <c r="O91" i="18"/>
  <c r="M71" i="10"/>
  <c r="O71" i="10"/>
  <c r="O97" i="16"/>
  <c r="Q72" i="16"/>
  <c r="Q97" i="16" s="1"/>
  <c r="S107" i="16" s="1"/>
  <c r="N96" i="20"/>
  <c r="N103" i="20" s="1"/>
  <c r="N75" i="20"/>
  <c r="N78" i="20" s="1"/>
  <c r="Q86" i="20"/>
  <c r="AR86" i="20" s="1"/>
  <c r="BK22" i="20"/>
  <c r="BG22" i="20"/>
  <c r="BC22" i="20"/>
  <c r="AW22" i="20"/>
  <c r="AK22" i="20"/>
  <c r="AR22" i="20"/>
  <c r="R22" i="20"/>
  <c r="Q82" i="14"/>
  <c r="Q41" i="14"/>
  <c r="Y33" i="14"/>
  <c r="W33" i="14"/>
  <c r="U33" i="14"/>
  <c r="Z33" i="14"/>
  <c r="X33" i="14"/>
  <c r="V33" i="14"/>
  <c r="T33" i="14"/>
  <c r="O42" i="14"/>
  <c r="Q93" i="14"/>
  <c r="Z36" i="14"/>
  <c r="X36" i="14"/>
  <c r="V36" i="14"/>
  <c r="T36" i="14"/>
  <c r="Y36" i="14"/>
  <c r="W36" i="14"/>
  <c r="W93" i="14" s="1"/>
  <c r="U36" i="14"/>
  <c r="Z27" i="14"/>
  <c r="X27" i="14"/>
  <c r="V27" i="14"/>
  <c r="T27" i="14"/>
  <c r="Y27" i="14"/>
  <c r="W27" i="14"/>
  <c r="U27" i="14"/>
  <c r="Z26" i="12"/>
  <c r="X26" i="12"/>
  <c r="V26" i="12"/>
  <c r="T26" i="12"/>
  <c r="Y26" i="12"/>
  <c r="U26" i="12"/>
  <c r="W26" i="12"/>
  <c r="S26" i="12"/>
  <c r="Q26" i="22"/>
  <c r="Q29" i="22" s="1"/>
  <c r="Y26" i="11"/>
  <c r="W26" i="11"/>
  <c r="U26" i="11"/>
  <c r="S26" i="11"/>
  <c r="X26" i="11"/>
  <c r="V26" i="11"/>
  <c r="T26" i="11"/>
  <c r="U47" i="21"/>
  <c r="S47" i="21"/>
  <c r="T47" i="21"/>
  <c r="Q80" i="21"/>
  <c r="O57" i="24"/>
  <c r="M57" i="24"/>
  <c r="M94" i="24" s="1"/>
  <c r="Q80" i="23"/>
  <c r="Q48" i="15"/>
  <c r="Q49" i="15" s="1"/>
  <c r="O49" i="15"/>
  <c r="Q26" i="24"/>
  <c r="Q29" i="24" s="1"/>
  <c r="X48" i="13"/>
  <c r="V48" i="13"/>
  <c r="T48" i="13"/>
  <c r="Y48" i="13"/>
  <c r="W48" i="13"/>
  <c r="U48" i="13"/>
  <c r="O49" i="13"/>
  <c r="Q100" i="24"/>
  <c r="S58" i="24"/>
  <c r="S100" i="24" s="1"/>
  <c r="T58" i="24"/>
  <c r="T100" i="24" s="1"/>
  <c r="Q100" i="14"/>
  <c r="Y58" i="14"/>
  <c r="Y100" i="14" s="1"/>
  <c r="W58" i="14"/>
  <c r="W100" i="14" s="1"/>
  <c r="U58" i="14"/>
  <c r="U100" i="14" s="1"/>
  <c r="Z58" i="14"/>
  <c r="Z100" i="14" s="1"/>
  <c r="X58" i="14"/>
  <c r="X100" i="14" s="1"/>
  <c r="V58" i="14"/>
  <c r="V100" i="14" s="1"/>
  <c r="T58" i="14"/>
  <c r="T100" i="14" s="1"/>
  <c r="O97" i="17"/>
  <c r="Q72" i="17"/>
  <c r="Q97" i="17" s="1"/>
  <c r="S107" i="17" s="1"/>
  <c r="Q91" i="13"/>
  <c r="X35" i="13"/>
  <c r="X91" i="13" s="1"/>
  <c r="AH113" i="13" s="1"/>
  <c r="V35" i="13"/>
  <c r="V91" i="13" s="1"/>
  <c r="AF113" i="13" s="1"/>
  <c r="T35" i="13"/>
  <c r="T91" i="13" s="1"/>
  <c r="AD113" i="13" s="1"/>
  <c r="Y35" i="13"/>
  <c r="Y91" i="13" s="1"/>
  <c r="AI113" i="13" s="1"/>
  <c r="U35" i="13"/>
  <c r="U91" i="13" s="1"/>
  <c r="AE113" i="13" s="1"/>
  <c r="W35" i="13"/>
  <c r="W91" i="13" s="1"/>
  <c r="AG113" i="13" s="1"/>
  <c r="Q87" i="13"/>
  <c r="Y23" i="13"/>
  <c r="Y87" i="13" s="1"/>
  <c r="W23" i="13"/>
  <c r="W87" i="13" s="1"/>
  <c r="U23" i="13"/>
  <c r="U87" i="13" s="1"/>
  <c r="V23" i="13"/>
  <c r="V87" i="13" s="1"/>
  <c r="X23" i="13"/>
  <c r="X87" i="13" s="1"/>
  <c r="T23" i="13"/>
  <c r="T87" i="13" s="1"/>
  <c r="T52" i="21"/>
  <c r="T59" i="21" s="1"/>
  <c r="U52" i="21"/>
  <c r="U59" i="21" s="1"/>
  <c r="S52" i="21"/>
  <c r="S59" i="21" s="1"/>
  <c r="N97" i="14"/>
  <c r="O97" i="23"/>
  <c r="Q72" i="23"/>
  <c r="Q97" i="23" s="1"/>
  <c r="S107" i="23" s="1"/>
  <c r="Y24" i="12"/>
  <c r="Y88" i="12" s="1"/>
  <c r="W24" i="12"/>
  <c r="W88" i="12" s="1"/>
  <c r="U24" i="12"/>
  <c r="U88" i="12" s="1"/>
  <c r="Q88" i="12"/>
  <c r="X24" i="12"/>
  <c r="X88" i="12" s="1"/>
  <c r="T24" i="12"/>
  <c r="T88" i="12" s="1"/>
  <c r="Z24" i="12"/>
  <c r="Z88" i="12" s="1"/>
  <c r="V24" i="12"/>
  <c r="V88" i="12" s="1"/>
  <c r="Q89" i="12"/>
  <c r="Y25" i="12"/>
  <c r="Y89" i="12" s="1"/>
  <c r="W25" i="12"/>
  <c r="W89" i="12" s="1"/>
  <c r="U25" i="12"/>
  <c r="U89" i="12" s="1"/>
  <c r="X25" i="12"/>
  <c r="X89" i="12" s="1"/>
  <c r="T25" i="12"/>
  <c r="T89" i="12" s="1"/>
  <c r="Z25" i="12"/>
  <c r="Z89" i="12" s="1"/>
  <c r="V25" i="12"/>
  <c r="V89" i="12" s="1"/>
  <c r="O20" i="18"/>
  <c r="O29" i="10"/>
  <c r="O42" i="10" s="1"/>
  <c r="Q20" i="10"/>
  <c r="Q93" i="10"/>
  <c r="Q36" i="18"/>
  <c r="R84" i="20"/>
  <c r="AI21" i="20"/>
  <c r="AG21" i="20"/>
  <c r="AE21" i="20"/>
  <c r="AC21" i="20"/>
  <c r="AA21" i="20"/>
  <c r="Y21" i="20"/>
  <c r="W21" i="20"/>
  <c r="U21" i="20"/>
  <c r="S21" i="20"/>
  <c r="AJ21" i="20"/>
  <c r="AH21" i="20"/>
  <c r="AF21" i="20"/>
  <c r="AD21" i="20"/>
  <c r="AB21" i="20"/>
  <c r="Z21" i="20"/>
  <c r="X21" i="20"/>
  <c r="V21" i="20"/>
  <c r="T21" i="20"/>
  <c r="AK84" i="20"/>
  <c r="AQ21" i="20"/>
  <c r="AO21" i="20"/>
  <c r="AM21" i="20"/>
  <c r="AP21" i="20"/>
  <c r="AN21" i="20"/>
  <c r="AL21" i="20"/>
  <c r="BC84" i="20"/>
  <c r="BE21" i="20"/>
  <c r="BF21" i="20"/>
  <c r="BD21" i="20"/>
  <c r="BK84" i="20"/>
  <c r="BO21" i="20"/>
  <c r="BM21" i="20"/>
  <c r="BN21" i="20"/>
  <c r="BL21" i="20"/>
  <c r="AR26" i="20"/>
  <c r="R26" i="20"/>
  <c r="BK26" i="20"/>
  <c r="BG26" i="20"/>
  <c r="BC26" i="20"/>
  <c r="AW26" i="20"/>
  <c r="AK26" i="20"/>
  <c r="U20" i="21"/>
  <c r="S20" i="21"/>
  <c r="T20" i="21"/>
  <c r="BJ18" i="20"/>
  <c r="BI18" i="20"/>
  <c r="O48" i="19"/>
  <c r="Q47" i="19"/>
  <c r="O80" i="19"/>
  <c r="AI63" i="20"/>
  <c r="AG63" i="20"/>
  <c r="AE63" i="20"/>
  <c r="AC63" i="20"/>
  <c r="AA63" i="20"/>
  <c r="Y63" i="20"/>
  <c r="W63" i="20"/>
  <c r="U63" i="20"/>
  <c r="S63" i="20"/>
  <c r="AJ63" i="20"/>
  <c r="AH63" i="20"/>
  <c r="AF63" i="20"/>
  <c r="AD63" i="20"/>
  <c r="AB63" i="20"/>
  <c r="Z63" i="20"/>
  <c r="X63" i="20"/>
  <c r="V63" i="20"/>
  <c r="T63" i="20"/>
  <c r="AQ63" i="20"/>
  <c r="AO63" i="20"/>
  <c r="AM63" i="20"/>
  <c r="AP63" i="20"/>
  <c r="AN63" i="20"/>
  <c r="AL63" i="20"/>
  <c r="BE63" i="20"/>
  <c r="BF63" i="20"/>
  <c r="BD63" i="20"/>
  <c r="BO63" i="20"/>
  <c r="BM63" i="20"/>
  <c r="BN63" i="20"/>
  <c r="BL63" i="20"/>
  <c r="AI64" i="20"/>
  <c r="AG64" i="20"/>
  <c r="AE64" i="20"/>
  <c r="AC64" i="20"/>
  <c r="AA64" i="20"/>
  <c r="Y64" i="20"/>
  <c r="W64" i="20"/>
  <c r="U64" i="20"/>
  <c r="S64" i="20"/>
  <c r="AJ64" i="20"/>
  <c r="AH64" i="20"/>
  <c r="AF64" i="20"/>
  <c r="AD64" i="20"/>
  <c r="AB64" i="20"/>
  <c r="Z64" i="20"/>
  <c r="X64" i="20"/>
  <c r="V64" i="20"/>
  <c r="T64" i="20"/>
  <c r="AO64" i="20"/>
  <c r="AP64" i="20"/>
  <c r="AL64" i="20"/>
  <c r="BF64" i="20"/>
  <c r="BO64" i="20"/>
  <c r="BN64" i="20"/>
  <c r="AU65" i="20"/>
  <c r="AS65" i="20"/>
  <c r="AV65" i="20"/>
  <c r="AT65" i="20"/>
  <c r="BA65" i="20"/>
  <c r="AY65" i="20"/>
  <c r="BB65" i="20"/>
  <c r="AZ65" i="20"/>
  <c r="AX65" i="20"/>
  <c r="BI65" i="20"/>
  <c r="BJ65" i="20"/>
  <c r="BH65" i="20"/>
  <c r="O97" i="24"/>
  <c r="Q72" i="24"/>
  <c r="S105" i="19"/>
  <c r="X25" i="11"/>
  <c r="X89" i="11" s="1"/>
  <c r="V25" i="11"/>
  <c r="V89" i="11" s="1"/>
  <c r="T25" i="11"/>
  <c r="T89" i="11" s="1"/>
  <c r="Q89" i="11"/>
  <c r="Y25" i="11"/>
  <c r="Y89" i="11" s="1"/>
  <c r="W25" i="11"/>
  <c r="W89" i="11" s="1"/>
  <c r="U25" i="11"/>
  <c r="U89" i="11" s="1"/>
  <c r="S25" i="11"/>
  <c r="S89" i="11" s="1"/>
  <c r="P71" i="18"/>
  <c r="P96" i="18" s="1"/>
  <c r="P96" i="10"/>
  <c r="Q86" i="10"/>
  <c r="O86" i="18"/>
  <c r="Q22" i="18"/>
  <c r="M88" i="18"/>
  <c r="M96" i="20"/>
  <c r="M103" i="20" s="1"/>
  <c r="M75" i="20"/>
  <c r="O42" i="12"/>
  <c r="Y36" i="12"/>
  <c r="W36" i="12"/>
  <c r="U36" i="12"/>
  <c r="Z36" i="12"/>
  <c r="V36" i="12"/>
  <c r="X36" i="12"/>
  <c r="T36" i="12"/>
  <c r="Y37" i="12"/>
  <c r="W37" i="12"/>
  <c r="U37" i="12"/>
  <c r="X37" i="12"/>
  <c r="T37" i="12"/>
  <c r="Z37" i="12"/>
  <c r="V37" i="12"/>
  <c r="Y33" i="11"/>
  <c r="W33" i="11"/>
  <c r="U33" i="11"/>
  <c r="S33" i="11"/>
  <c r="Q41" i="11"/>
  <c r="X33" i="11"/>
  <c r="V33" i="11"/>
  <c r="T33" i="11"/>
  <c r="X20" i="11"/>
  <c r="V20" i="11"/>
  <c r="T20" i="11"/>
  <c r="Q29" i="11"/>
  <c r="Y20" i="11"/>
  <c r="W20" i="11"/>
  <c r="U20" i="11"/>
  <c r="S20" i="11"/>
  <c r="O63" i="17"/>
  <c r="O74" i="17"/>
  <c r="O56" i="17"/>
  <c r="M56" i="17"/>
  <c r="M85" i="17" s="1"/>
  <c r="Y37" i="11"/>
  <c r="W37" i="11"/>
  <c r="U37" i="11"/>
  <c r="S37" i="11"/>
  <c r="X37" i="11"/>
  <c r="V37" i="11"/>
  <c r="T37" i="11"/>
  <c r="Q41" i="23"/>
  <c r="N96" i="15"/>
  <c r="N75" i="15"/>
  <c r="O97" i="13"/>
  <c r="Q72" i="13"/>
  <c r="Y52" i="11"/>
  <c r="W52" i="11"/>
  <c r="U52" i="11"/>
  <c r="S52" i="11"/>
  <c r="X52" i="11"/>
  <c r="V52" i="11"/>
  <c r="T52" i="11"/>
  <c r="M96" i="14"/>
  <c r="M75" i="14"/>
  <c r="Q71" i="12"/>
  <c r="S105" i="22"/>
  <c r="Q70" i="10"/>
  <c r="Q82" i="20"/>
  <c r="AR82" i="20" s="1"/>
  <c r="AR33" i="20"/>
  <c r="R33" i="20"/>
  <c r="Q41" i="20"/>
  <c r="BK33" i="20"/>
  <c r="BG33" i="20"/>
  <c r="BC33" i="20"/>
  <c r="AW33" i="20"/>
  <c r="AK33" i="20"/>
  <c r="Z18" i="11"/>
  <c r="AK48" i="9"/>
  <c r="AL48" i="9" s="1"/>
  <c r="AL49" i="9" s="1"/>
  <c r="AK27" i="9"/>
  <c r="AL27" i="9" s="1"/>
  <c r="AL28" i="9" s="1"/>
  <c r="H27" i="9"/>
  <c r="H28" i="9" s="1"/>
  <c r="AK19" i="9"/>
  <c r="AL19" i="9" s="1"/>
  <c r="AL20" i="9" s="1"/>
  <c r="G19" i="9"/>
  <c r="H19" i="9" s="1"/>
  <c r="H20" i="9" s="1"/>
  <c r="J121" i="8"/>
  <c r="Q60" i="11"/>
  <c r="AK43" i="9"/>
  <c r="AL43" i="9" s="1"/>
  <c r="AL44" i="9" s="1"/>
  <c r="AK31" i="9"/>
  <c r="AL31" i="9" s="1"/>
  <c r="AL32" i="9" s="1"/>
  <c r="G31" i="9"/>
  <c r="H31" i="9" s="1"/>
  <c r="H32" i="9" s="1"/>
  <c r="AK15" i="9"/>
  <c r="AL15" i="9" s="1"/>
  <c r="AL16" i="9" s="1"/>
  <c r="G15" i="9"/>
  <c r="H15" i="9" s="1"/>
  <c r="H16" i="9" s="1"/>
  <c r="AK11" i="9"/>
  <c r="AL11" i="9" s="1"/>
  <c r="AL12" i="9" s="1"/>
  <c r="AK7" i="9"/>
  <c r="AL7" i="9" s="1"/>
  <c r="AL8" i="9" s="1"/>
  <c r="H7" i="9"/>
  <c r="H8" i="9" s="1"/>
  <c r="U36" i="21"/>
  <c r="S36" i="21"/>
  <c r="T36" i="21"/>
  <c r="T37" i="21"/>
  <c r="U37" i="21"/>
  <c r="S37" i="21"/>
  <c r="T27" i="15"/>
  <c r="S27" i="15"/>
  <c r="Q81" i="13"/>
  <c r="X17" i="13"/>
  <c r="X18" i="13" s="1"/>
  <c r="V17" i="13"/>
  <c r="T17" i="13"/>
  <c r="Y17" i="13"/>
  <c r="U17" i="13"/>
  <c r="W17" i="13"/>
  <c r="Q41" i="13"/>
  <c r="X33" i="13"/>
  <c r="V33" i="13"/>
  <c r="T33" i="13"/>
  <c r="W33" i="13"/>
  <c r="Y33" i="13"/>
  <c r="U33" i="13"/>
  <c r="Y20" i="13"/>
  <c r="W20" i="13"/>
  <c r="U20" i="13"/>
  <c r="V20" i="13"/>
  <c r="Q29" i="13"/>
  <c r="X20" i="13"/>
  <c r="T20" i="13"/>
  <c r="AP92" i="20"/>
  <c r="AN92" i="20"/>
  <c r="AL92" i="20"/>
  <c r="AQ92" i="20"/>
  <c r="AO92" i="20"/>
  <c r="AM92" i="20"/>
  <c r="Q71" i="21"/>
  <c r="Q71" i="19"/>
  <c r="M96" i="11"/>
  <c r="M75" i="11"/>
  <c r="Q71" i="16"/>
  <c r="Y58" i="13"/>
  <c r="Y100" i="13" s="1"/>
  <c r="W58" i="13"/>
  <c r="W100" i="13" s="1"/>
  <c r="U58" i="13"/>
  <c r="U100" i="13" s="1"/>
  <c r="Q100" i="13"/>
  <c r="X58" i="13"/>
  <c r="X100" i="13" s="1"/>
  <c r="V58" i="13"/>
  <c r="V100" i="13" s="1"/>
  <c r="T58" i="13"/>
  <c r="T100" i="13" s="1"/>
  <c r="AU28" i="20"/>
  <c r="AS28" i="20"/>
  <c r="AV28" i="20"/>
  <c r="AT28" i="20"/>
  <c r="BA28" i="20"/>
  <c r="AY28" i="20"/>
  <c r="BB28" i="20"/>
  <c r="AZ28" i="20"/>
  <c r="AX28" i="20"/>
  <c r="BI28" i="20"/>
  <c r="BJ28" i="20"/>
  <c r="BH28" i="20"/>
  <c r="Q99" i="14"/>
  <c r="Y37" i="14"/>
  <c r="W37" i="14"/>
  <c r="W99" i="14" s="1"/>
  <c r="U37" i="14"/>
  <c r="Z37" i="14"/>
  <c r="X37" i="14"/>
  <c r="V37" i="14"/>
  <c r="T37" i="14"/>
  <c r="M57" i="23"/>
  <c r="M94" i="23" s="1"/>
  <c r="M80" i="18"/>
  <c r="Y52" i="14"/>
  <c r="Y59" i="14" s="1"/>
  <c r="W52" i="14"/>
  <c r="W59" i="14" s="1"/>
  <c r="U52" i="14"/>
  <c r="U59" i="14" s="1"/>
  <c r="Z52" i="14"/>
  <c r="Z59" i="14" s="1"/>
  <c r="X52" i="14"/>
  <c r="X59" i="14" s="1"/>
  <c r="V52" i="14"/>
  <c r="V59" i="14" s="1"/>
  <c r="T52" i="14"/>
  <c r="T59" i="14" s="1"/>
  <c r="M96" i="17"/>
  <c r="M75" i="17"/>
  <c r="Q88" i="15"/>
  <c r="T24" i="15"/>
  <c r="T88" i="15" s="1"/>
  <c r="S24" i="15"/>
  <c r="S88" i="15" s="1"/>
  <c r="Q86" i="15"/>
  <c r="T22" i="15"/>
  <c r="T86" i="15" s="1"/>
  <c r="S22" i="15"/>
  <c r="T25" i="15"/>
  <c r="T89" i="15" s="1"/>
  <c r="Q89" i="15"/>
  <c r="S25" i="15"/>
  <c r="S89" i="15" s="1"/>
  <c r="Q88" i="14"/>
  <c r="Y24" i="14"/>
  <c r="Y88" i="14" s="1"/>
  <c r="W24" i="14"/>
  <c r="W88" i="14" s="1"/>
  <c r="U24" i="14"/>
  <c r="U88" i="14" s="1"/>
  <c r="Z24" i="14"/>
  <c r="Z88" i="14" s="1"/>
  <c r="X24" i="14"/>
  <c r="X88" i="14" s="1"/>
  <c r="V24" i="14"/>
  <c r="V88" i="14" s="1"/>
  <c r="T24" i="14"/>
  <c r="T88" i="14" s="1"/>
  <c r="Q87" i="14"/>
  <c r="Z23" i="14"/>
  <c r="Z87" i="14" s="1"/>
  <c r="X23" i="14"/>
  <c r="X87" i="14" s="1"/>
  <c r="V23" i="14"/>
  <c r="V87" i="14" s="1"/>
  <c r="T23" i="14"/>
  <c r="T87" i="14" s="1"/>
  <c r="Y23" i="14"/>
  <c r="Y87" i="14" s="1"/>
  <c r="W23" i="14"/>
  <c r="W87" i="14" s="1"/>
  <c r="U23" i="14"/>
  <c r="U87" i="14" s="1"/>
  <c r="Q89" i="14"/>
  <c r="Z25" i="14"/>
  <c r="Z89" i="14" s="1"/>
  <c r="X25" i="14"/>
  <c r="X89" i="14" s="1"/>
  <c r="V25" i="14"/>
  <c r="V89" i="14" s="1"/>
  <c r="T25" i="14"/>
  <c r="T89" i="14" s="1"/>
  <c r="Y25" i="14"/>
  <c r="Y89" i="14" s="1"/>
  <c r="W25" i="14"/>
  <c r="W89" i="14" s="1"/>
  <c r="U25" i="14"/>
  <c r="U89" i="14" s="1"/>
  <c r="Q86" i="14"/>
  <c r="Y22" i="14"/>
  <c r="Y86" i="14" s="1"/>
  <c r="AI112" i="14" s="1"/>
  <c r="W22" i="14"/>
  <c r="U22" i="14"/>
  <c r="U86" i="14" s="1"/>
  <c r="AE112" i="14" s="1"/>
  <c r="Z22" i="14"/>
  <c r="X22" i="14"/>
  <c r="X86" i="14" s="1"/>
  <c r="V22" i="14"/>
  <c r="T22" i="14"/>
  <c r="T86" i="14" s="1"/>
  <c r="M96" i="23"/>
  <c r="M75" i="23"/>
  <c r="Q82" i="10"/>
  <c r="Q37" i="18"/>
  <c r="O42" i="16"/>
  <c r="T18" i="21"/>
  <c r="S18" i="21"/>
  <c r="T36" i="24"/>
  <c r="S36" i="24"/>
  <c r="T37" i="24"/>
  <c r="S37" i="24"/>
  <c r="S18" i="20"/>
  <c r="W18" i="20"/>
  <c r="AA18" i="20"/>
  <c r="AE18" i="20"/>
  <c r="AI18" i="20"/>
  <c r="T18" i="20"/>
  <c r="X18" i="20"/>
  <c r="AB18" i="20"/>
  <c r="AF18" i="20"/>
  <c r="AJ18" i="20"/>
  <c r="BB57" i="20"/>
  <c r="AZ57" i="20"/>
  <c r="AX57" i="20"/>
  <c r="BA57" i="20"/>
  <c r="AY57" i="20"/>
  <c r="BJ57" i="20"/>
  <c r="BH57" i="20"/>
  <c r="BI57" i="20"/>
  <c r="AJ57" i="20"/>
  <c r="AH57" i="20"/>
  <c r="AF57" i="20"/>
  <c r="AD57" i="20"/>
  <c r="AB57" i="20"/>
  <c r="Z57" i="20"/>
  <c r="X57" i="20"/>
  <c r="V57" i="20"/>
  <c r="T57" i="20"/>
  <c r="AI57" i="20"/>
  <c r="AG57" i="20"/>
  <c r="AE57" i="20"/>
  <c r="AC57" i="20"/>
  <c r="AA57" i="20"/>
  <c r="Y57" i="20"/>
  <c r="W57" i="20"/>
  <c r="U57" i="20"/>
  <c r="S57" i="20"/>
  <c r="BI56" i="20"/>
  <c r="AP54" i="20"/>
  <c r="AN54" i="20"/>
  <c r="AL54" i="20"/>
  <c r="AQ54" i="20"/>
  <c r="AO54" i="20"/>
  <c r="AM54" i="20"/>
  <c r="BF54" i="20"/>
  <c r="BD54" i="20"/>
  <c r="BE54" i="20"/>
  <c r="BN54" i="20"/>
  <c r="BL54" i="20"/>
  <c r="BO54" i="20"/>
  <c r="BM54" i="20"/>
  <c r="AV54" i="20"/>
  <c r="AT54" i="20"/>
  <c r="AU54" i="20"/>
  <c r="AS54" i="20"/>
  <c r="BB55" i="20"/>
  <c r="AZ55" i="20"/>
  <c r="AX55" i="20"/>
  <c r="BA55" i="20"/>
  <c r="AY55" i="20"/>
  <c r="BJ55" i="20"/>
  <c r="BH55" i="20"/>
  <c r="BI55" i="20"/>
  <c r="AJ55" i="20"/>
  <c r="AH55" i="20"/>
  <c r="AF55" i="20"/>
  <c r="AD55" i="20"/>
  <c r="AB55" i="20"/>
  <c r="Z55" i="20"/>
  <c r="X55" i="20"/>
  <c r="V55" i="20"/>
  <c r="T55" i="20"/>
  <c r="AI55" i="20"/>
  <c r="AG55" i="20"/>
  <c r="AE55" i="20"/>
  <c r="AC55" i="20"/>
  <c r="AA55" i="20"/>
  <c r="Y55" i="20"/>
  <c r="W55" i="20"/>
  <c r="U55" i="20"/>
  <c r="S55" i="20"/>
  <c r="AR52" i="20"/>
  <c r="R52" i="20"/>
  <c r="BK52" i="20"/>
  <c r="BG52" i="20"/>
  <c r="BC52" i="20"/>
  <c r="AW52" i="20"/>
  <c r="AK52" i="20"/>
  <c r="AP53" i="20"/>
  <c r="AN53" i="20"/>
  <c r="AL53" i="20"/>
  <c r="AQ53" i="20"/>
  <c r="AO53" i="20"/>
  <c r="AM53" i="20"/>
  <c r="BF53" i="20"/>
  <c r="BD53" i="20"/>
  <c r="BE53" i="20"/>
  <c r="BN53" i="20"/>
  <c r="BL53" i="20"/>
  <c r="BO53" i="20"/>
  <c r="BM53" i="20"/>
  <c r="AV53" i="20"/>
  <c r="AT53" i="20"/>
  <c r="AU53" i="20"/>
  <c r="AS53" i="20"/>
  <c r="O96" i="24"/>
  <c r="Q71" i="24"/>
  <c r="Q87" i="21"/>
  <c r="T23" i="21"/>
  <c r="T87" i="21" s="1"/>
  <c r="U23" i="21"/>
  <c r="U87" i="21" s="1"/>
  <c r="S23" i="21"/>
  <c r="S87" i="21" s="1"/>
  <c r="Q86" i="21"/>
  <c r="U22" i="21"/>
  <c r="U86" i="21" s="1"/>
  <c r="S22" i="21"/>
  <c r="S86" i="21" s="1"/>
  <c r="T22" i="21"/>
  <c r="Q86" i="11"/>
  <c r="X22" i="11"/>
  <c r="V22" i="11"/>
  <c r="V86" i="11" s="1"/>
  <c r="T22" i="11"/>
  <c r="Y22" i="11"/>
  <c r="Y86" i="11" s="1"/>
  <c r="W22" i="11"/>
  <c r="U22" i="11"/>
  <c r="U86" i="11" s="1"/>
  <c r="S22" i="11"/>
  <c r="P35" i="18"/>
  <c r="P91" i="18" s="1"/>
  <c r="P91" i="10"/>
  <c r="M87" i="18"/>
  <c r="Q91" i="20"/>
  <c r="AR91" i="20" s="1"/>
  <c r="T134" i="20" s="1"/>
  <c r="AR35" i="20"/>
  <c r="R35" i="20"/>
  <c r="BK35" i="20"/>
  <c r="BG35" i="20"/>
  <c r="BC35" i="20"/>
  <c r="AW35" i="20"/>
  <c r="AK35" i="20"/>
  <c r="Y26" i="14"/>
  <c r="W26" i="14"/>
  <c r="U26" i="14"/>
  <c r="Z26" i="14"/>
  <c r="X26" i="14"/>
  <c r="V26" i="14"/>
  <c r="T26" i="14"/>
  <c r="Q80" i="17"/>
  <c r="O57" i="22"/>
  <c r="M57" i="22"/>
  <c r="M94" i="22" s="1"/>
  <c r="AV111" i="8"/>
  <c r="Q52" i="18"/>
  <c r="Q71" i="13"/>
  <c r="O97" i="14"/>
  <c r="Q72" i="14"/>
  <c r="S105" i="23"/>
  <c r="Q72" i="12"/>
  <c r="O97" i="12"/>
  <c r="O98" i="18"/>
  <c r="Q73" i="18"/>
  <c r="Q98" i="18" s="1"/>
  <c r="S36" i="15"/>
  <c r="T36" i="15"/>
  <c r="S37" i="15"/>
  <c r="T37" i="15"/>
  <c r="Q18" i="13"/>
  <c r="AP101" i="20"/>
  <c r="AN101" i="20"/>
  <c r="AL101" i="20"/>
  <c r="AQ101" i="20"/>
  <c r="AO101" i="20"/>
  <c r="AM101" i="20"/>
  <c r="Q91" i="24"/>
  <c r="T35" i="24"/>
  <c r="T91" i="24" s="1"/>
  <c r="AD113" i="24" s="1"/>
  <c r="S35" i="24"/>
  <c r="S91" i="24" s="1"/>
  <c r="AC113" i="24" s="1"/>
  <c r="N72" i="24"/>
  <c r="N97" i="24" s="1"/>
  <c r="N72" i="23"/>
  <c r="N97" i="23" s="1"/>
  <c r="N72" i="22"/>
  <c r="N97" i="22" s="1"/>
  <c r="N72" i="21"/>
  <c r="N97" i="21" s="1"/>
  <c r="N72" i="17"/>
  <c r="N97" i="17" s="1"/>
  <c r="Q72" i="19"/>
  <c r="O97" i="19"/>
  <c r="Q97" i="19" s="1"/>
  <c r="S107" i="19" s="1"/>
  <c r="Q67" i="10"/>
  <c r="Q91" i="10" s="1"/>
  <c r="S106" i="10" s="1"/>
  <c r="Q67" i="18"/>
  <c r="M72" i="10"/>
  <c r="O72" i="10"/>
  <c r="Y52" i="13"/>
  <c r="Y59" i="13" s="1"/>
  <c r="W52" i="13"/>
  <c r="W59" i="13" s="1"/>
  <c r="U52" i="13"/>
  <c r="U59" i="13" s="1"/>
  <c r="X52" i="13"/>
  <c r="X59" i="13" s="1"/>
  <c r="V52" i="13"/>
  <c r="V59" i="13" s="1"/>
  <c r="T52" i="13"/>
  <c r="T59" i="13" s="1"/>
  <c r="Q89" i="20"/>
  <c r="AR89" i="20" s="1"/>
  <c r="BK25" i="20"/>
  <c r="BG25" i="20"/>
  <c r="BC25" i="20"/>
  <c r="AW25" i="20"/>
  <c r="AK25" i="20"/>
  <c r="AR25" i="20"/>
  <c r="R25" i="20"/>
  <c r="Q83" i="14"/>
  <c r="Y20" i="14"/>
  <c r="W20" i="14"/>
  <c r="U20" i="14"/>
  <c r="Q29" i="14"/>
  <c r="Z20" i="14"/>
  <c r="X20" i="14"/>
  <c r="V20" i="14"/>
  <c r="T20" i="14"/>
  <c r="Y27" i="12"/>
  <c r="W27" i="12"/>
  <c r="U27" i="12"/>
  <c r="Z27" i="12"/>
  <c r="V27" i="12"/>
  <c r="X27" i="12"/>
  <c r="T27" i="12"/>
  <c r="Q48" i="21"/>
  <c r="Q49" i="21" s="1"/>
  <c r="O81" i="21"/>
  <c r="O63" i="24"/>
  <c r="O74" i="24"/>
  <c r="O56" i="24"/>
  <c r="M56" i="24"/>
  <c r="Q48" i="23"/>
  <c r="Q81" i="23" s="1"/>
  <c r="O81" i="23"/>
  <c r="O49" i="23"/>
  <c r="AQ98" i="20"/>
  <c r="AO98" i="20"/>
  <c r="AM98" i="20"/>
  <c r="AP98" i="20"/>
  <c r="AN98" i="20"/>
  <c r="AL98" i="20"/>
  <c r="T47" i="15"/>
  <c r="S47" i="15"/>
  <c r="Q49" i="13"/>
  <c r="Y47" i="13"/>
  <c r="W47" i="13"/>
  <c r="U47" i="13"/>
  <c r="X47" i="13"/>
  <c r="V47" i="13"/>
  <c r="T47" i="13"/>
  <c r="Q41" i="17"/>
  <c r="S35" i="15"/>
  <c r="S91" i="15" s="1"/>
  <c r="V113" i="15" s="1"/>
  <c r="Q91" i="15"/>
  <c r="T35" i="15"/>
  <c r="T91" i="15" s="1"/>
  <c r="W113" i="15" s="1"/>
  <c r="N71" i="18"/>
  <c r="N96" i="14"/>
  <c r="N75" i="14"/>
  <c r="Q100" i="15"/>
  <c r="T58" i="15"/>
  <c r="T100" i="15" s="1"/>
  <c r="S58" i="15"/>
  <c r="S100" i="15" s="1"/>
  <c r="O26" i="18"/>
  <c r="O83" i="10"/>
  <c r="Q64" i="10"/>
  <c r="M27" i="18"/>
  <c r="AU21" i="20"/>
  <c r="AS21" i="20"/>
  <c r="AV21" i="20"/>
  <c r="AT21" i="20"/>
  <c r="AW84" i="20"/>
  <c r="BA21" i="20"/>
  <c r="AY21" i="20"/>
  <c r="BB21" i="20"/>
  <c r="AZ21" i="20"/>
  <c r="AX21" i="20"/>
  <c r="BG84" i="20"/>
  <c r="BI21" i="20"/>
  <c r="BJ21" i="20"/>
  <c r="BH21" i="20"/>
  <c r="Q41" i="21"/>
  <c r="T33" i="21"/>
  <c r="U33" i="21"/>
  <c r="S33" i="21"/>
  <c r="T26" i="15"/>
  <c r="S26" i="15"/>
  <c r="AU63" i="20"/>
  <c r="AS63" i="20"/>
  <c r="AV63" i="20"/>
  <c r="AT63" i="20"/>
  <c r="BA63" i="20"/>
  <c r="AY63" i="20"/>
  <c r="BB63" i="20"/>
  <c r="AZ63" i="20"/>
  <c r="AX63" i="20"/>
  <c r="BI63" i="20"/>
  <c r="BJ63" i="20"/>
  <c r="BH63" i="20"/>
  <c r="AU64" i="20"/>
  <c r="BA64" i="20"/>
  <c r="BB64" i="20"/>
  <c r="AX64" i="20"/>
  <c r="BI64" i="20"/>
  <c r="BJ64" i="20"/>
  <c r="BH64" i="20"/>
  <c r="AI65" i="20"/>
  <c r="AG65" i="20"/>
  <c r="AE65" i="20"/>
  <c r="AC65" i="20"/>
  <c r="AA65" i="20"/>
  <c r="Y65" i="20"/>
  <c r="W65" i="20"/>
  <c r="U65" i="20"/>
  <c r="S65" i="20"/>
  <c r="AJ65" i="20"/>
  <c r="AH65" i="20"/>
  <c r="AF65" i="20"/>
  <c r="AD65" i="20"/>
  <c r="AB65" i="20"/>
  <c r="Z65" i="20"/>
  <c r="X65" i="20"/>
  <c r="V65" i="20"/>
  <c r="T65" i="20"/>
  <c r="AQ65" i="20"/>
  <c r="AO65" i="20"/>
  <c r="AM65" i="20"/>
  <c r="AP65" i="20"/>
  <c r="AN65" i="20"/>
  <c r="AL65" i="20"/>
  <c r="BE65" i="20"/>
  <c r="BF65" i="20"/>
  <c r="BD65" i="20"/>
  <c r="BO65" i="20"/>
  <c r="BM65" i="20"/>
  <c r="BN65" i="20"/>
  <c r="BL65" i="20"/>
  <c r="Q100" i="20"/>
  <c r="AR100" i="20" s="1"/>
  <c r="AR58" i="20"/>
  <c r="R58" i="20"/>
  <c r="BK58" i="20"/>
  <c r="BG58" i="20"/>
  <c r="BC58" i="20"/>
  <c r="AW58" i="20"/>
  <c r="AK58" i="20"/>
  <c r="Q91" i="21"/>
  <c r="T35" i="21"/>
  <c r="T91" i="21" s="1"/>
  <c r="AD113" i="21" s="1"/>
  <c r="U35" i="21"/>
  <c r="U91" i="21" s="1"/>
  <c r="AE113" i="21" s="1"/>
  <c r="S35" i="21"/>
  <c r="S91" i="21" s="1"/>
  <c r="AC113" i="21" s="1"/>
  <c r="Q89" i="21"/>
  <c r="T25" i="21"/>
  <c r="T89" i="21" s="1"/>
  <c r="U25" i="21"/>
  <c r="U89" i="21" s="1"/>
  <c r="S25" i="21"/>
  <c r="S89" i="21" s="1"/>
  <c r="Q91" i="11"/>
  <c r="Y35" i="11"/>
  <c r="Y91" i="11" s="1"/>
  <c r="AI113" i="11" s="1"/>
  <c r="W35" i="11"/>
  <c r="W91" i="11" s="1"/>
  <c r="AG113" i="11" s="1"/>
  <c r="U35" i="11"/>
  <c r="U91" i="11" s="1"/>
  <c r="AE113" i="11" s="1"/>
  <c r="S35" i="11"/>
  <c r="S91" i="11" s="1"/>
  <c r="AC113" i="11" s="1"/>
  <c r="X35" i="11"/>
  <c r="X91" i="11" s="1"/>
  <c r="AH113" i="11" s="1"/>
  <c r="V35" i="11"/>
  <c r="V91" i="11" s="1"/>
  <c r="AF113" i="11" s="1"/>
  <c r="T35" i="11"/>
  <c r="T91" i="11" s="1"/>
  <c r="AD113" i="11" s="1"/>
  <c r="Q88" i="11"/>
  <c r="X24" i="11"/>
  <c r="X88" i="11" s="1"/>
  <c r="V24" i="11"/>
  <c r="V88" i="11" s="1"/>
  <c r="T24" i="11"/>
  <c r="T88" i="11" s="1"/>
  <c r="Y24" i="11"/>
  <c r="Y88" i="11" s="1"/>
  <c r="W24" i="11"/>
  <c r="W88" i="11" s="1"/>
  <c r="U24" i="11"/>
  <c r="U88" i="11" s="1"/>
  <c r="S24" i="11"/>
  <c r="S88" i="11" s="1"/>
  <c r="P72" i="18"/>
  <c r="P97" i="18" s="1"/>
  <c r="P97" i="10"/>
  <c r="P86" i="18"/>
  <c r="Q87" i="10"/>
  <c r="Q23" i="18"/>
  <c r="Q87" i="18" s="1"/>
  <c r="O87" i="18"/>
  <c r="N88" i="18"/>
  <c r="N96" i="16"/>
  <c r="N75" i="16"/>
  <c r="Q86" i="16"/>
  <c r="S105" i="16" s="1"/>
  <c r="O96" i="20"/>
  <c r="Q71" i="20"/>
  <c r="O75" i="20"/>
  <c r="Q26" i="23"/>
  <c r="Q29" i="23" s="1"/>
  <c r="Q41" i="12"/>
  <c r="Y33" i="12"/>
  <c r="W33" i="12"/>
  <c r="U33" i="12"/>
  <c r="X33" i="12"/>
  <c r="T33" i="12"/>
  <c r="Z33" i="12"/>
  <c r="V33" i="12"/>
  <c r="Y20" i="12"/>
  <c r="W20" i="12"/>
  <c r="U20" i="12"/>
  <c r="Z20" i="12"/>
  <c r="V20" i="12"/>
  <c r="Q29" i="12"/>
  <c r="X20" i="12"/>
  <c r="T20" i="12"/>
  <c r="O42" i="11"/>
  <c r="Y36" i="11"/>
  <c r="W36" i="11"/>
  <c r="U36" i="11"/>
  <c r="S36" i="11"/>
  <c r="X36" i="11"/>
  <c r="V36" i="11"/>
  <c r="T36" i="11"/>
  <c r="O57" i="17"/>
  <c r="M57" i="17"/>
  <c r="M94" i="17" s="1"/>
  <c r="Q48" i="22"/>
  <c r="Q81" i="22" s="1"/>
  <c r="O81" i="22"/>
  <c r="O96" i="23" l="1"/>
  <c r="Z99" i="14"/>
  <c r="Q42" i="22"/>
  <c r="BA70" i="20"/>
  <c r="BB70" i="20"/>
  <c r="AY70" i="20"/>
  <c r="Q59" i="20"/>
  <c r="BH56" i="20"/>
  <c r="Q85" i="20"/>
  <c r="AR85" i="20" s="1"/>
  <c r="AW56" i="20"/>
  <c r="AY56" i="20" s="1"/>
  <c r="O75" i="10"/>
  <c r="P41" i="18"/>
  <c r="P75" i="18"/>
  <c r="AZ64" i="20"/>
  <c r="Q41" i="10"/>
  <c r="O57" i="23"/>
  <c r="Q57" i="23" s="1"/>
  <c r="Q94" i="23" s="1"/>
  <c r="AN64" i="20"/>
  <c r="AM64" i="20"/>
  <c r="Z93" i="14"/>
  <c r="Q96" i="23"/>
  <c r="O59" i="20"/>
  <c r="AR56" i="20"/>
  <c r="AS56" i="20" s="1"/>
  <c r="AK56" i="20"/>
  <c r="AQ56" i="20" s="1"/>
  <c r="BC56" i="20"/>
  <c r="BE56" i="20" s="1"/>
  <c r="R56" i="20"/>
  <c r="AI56" i="20" s="1"/>
  <c r="BE70" i="20"/>
  <c r="BM69" i="20"/>
  <c r="BD70" i="20"/>
  <c r="BL69" i="20"/>
  <c r="AT69" i="20"/>
  <c r="AV69" i="20"/>
  <c r="AV64" i="20"/>
  <c r="O56" i="23"/>
  <c r="O85" i="23" s="1"/>
  <c r="BL64" i="20"/>
  <c r="BD64" i="20"/>
  <c r="AY69" i="20"/>
  <c r="AU69" i="20"/>
  <c r="AX69" i="20"/>
  <c r="AT64" i="20"/>
  <c r="M56" i="23"/>
  <c r="M59" i="23" s="1"/>
  <c r="N94" i="10"/>
  <c r="O57" i="13"/>
  <c r="O59" i="13" s="1"/>
  <c r="N29" i="10"/>
  <c r="N42" i="10" s="1"/>
  <c r="O94" i="10"/>
  <c r="M57" i="19"/>
  <c r="M94" i="19" s="1"/>
  <c r="O57" i="19"/>
  <c r="Q57" i="19" s="1"/>
  <c r="O65" i="19"/>
  <c r="Q65" i="19" s="1"/>
  <c r="M56" i="19"/>
  <c r="M85" i="19" s="1"/>
  <c r="BB56" i="20"/>
  <c r="O83" i="23"/>
  <c r="AJ56" i="20"/>
  <c r="P78" i="18"/>
  <c r="O64" i="19"/>
  <c r="O83" i="19" s="1"/>
  <c r="Q83" i="19" s="1"/>
  <c r="O56" i="19"/>
  <c r="Q56" i="19" s="1"/>
  <c r="O59" i="10"/>
  <c r="Q56" i="10"/>
  <c r="Q85" i="10" s="1"/>
  <c r="N85" i="10"/>
  <c r="Z73" i="11"/>
  <c r="Q85" i="14"/>
  <c r="AT34" i="9"/>
  <c r="AX20" i="9"/>
  <c r="T56" i="20"/>
  <c r="AG56" i="20"/>
  <c r="O69" i="19"/>
  <c r="Q69" i="19" s="1"/>
  <c r="O74" i="15"/>
  <c r="Q74" i="15" s="1"/>
  <c r="T74" i="15" s="1"/>
  <c r="T99" i="15" s="1"/>
  <c r="O69" i="13"/>
  <c r="O93" i="13" s="1"/>
  <c r="Q49" i="17"/>
  <c r="O63" i="19"/>
  <c r="Q63" i="19" s="1"/>
  <c r="O96" i="19"/>
  <c r="Q96" i="19" s="1"/>
  <c r="M78" i="20"/>
  <c r="AO39" i="9"/>
  <c r="AP39" i="9" s="1"/>
  <c r="M57" i="13"/>
  <c r="M94" i="13" s="1"/>
  <c r="AX56" i="20"/>
  <c r="BA56" i="20"/>
  <c r="M48" i="18"/>
  <c r="M81" i="18" s="1"/>
  <c r="O83" i="21"/>
  <c r="Y81" i="13"/>
  <c r="V81" i="13"/>
  <c r="P103" i="10"/>
  <c r="S111" i="10" s="1"/>
  <c r="BN56" i="20"/>
  <c r="AB56" i="20"/>
  <c r="Y56" i="20"/>
  <c r="O57" i="15"/>
  <c r="O94" i="15" s="1"/>
  <c r="BJ84" i="20"/>
  <c r="AV84" i="20"/>
  <c r="AU84" i="20"/>
  <c r="T49" i="13"/>
  <c r="X49" i="13"/>
  <c r="W49" i="13"/>
  <c r="M59" i="24"/>
  <c r="M78" i="24" s="1"/>
  <c r="N56" i="17"/>
  <c r="N85" i="17" s="1"/>
  <c r="AW39" i="9"/>
  <c r="AX39" i="9" s="1"/>
  <c r="N57" i="17"/>
  <c r="N94" i="17" s="1"/>
  <c r="N56" i="24"/>
  <c r="N85" i="24" s="1"/>
  <c r="O96" i="12"/>
  <c r="Q29" i="21"/>
  <c r="Q42" i="21" s="1"/>
  <c r="AP56" i="20"/>
  <c r="O56" i="15"/>
  <c r="Q56" i="15" s="1"/>
  <c r="M57" i="21"/>
  <c r="M94" i="21" s="1"/>
  <c r="O96" i="15"/>
  <c r="O64" i="13"/>
  <c r="O83" i="13" s="1"/>
  <c r="N57" i="24"/>
  <c r="N94" i="24" s="1"/>
  <c r="N56" i="22"/>
  <c r="N85" i="22" s="1"/>
  <c r="V70" i="13"/>
  <c r="O84" i="24"/>
  <c r="O83" i="22"/>
  <c r="N57" i="22"/>
  <c r="N94" i="22" s="1"/>
  <c r="BB20" i="9"/>
  <c r="N56" i="21"/>
  <c r="N85" i="21" s="1"/>
  <c r="S70" i="15"/>
  <c r="O63" i="13"/>
  <c r="Q63" i="13" s="1"/>
  <c r="Q65" i="15"/>
  <c r="T65" i="15" s="1"/>
  <c r="T84" i="15" s="1"/>
  <c r="O56" i="21"/>
  <c r="O85" i="21" s="1"/>
  <c r="T99" i="14"/>
  <c r="X99" i="14"/>
  <c r="M56" i="13"/>
  <c r="M85" i="13" s="1"/>
  <c r="U93" i="14"/>
  <c r="Y93" i="14"/>
  <c r="O84" i="22"/>
  <c r="AL56" i="20"/>
  <c r="AO56" i="20"/>
  <c r="X56" i="20"/>
  <c r="AF56" i="20"/>
  <c r="U56" i="20"/>
  <c r="AC56" i="20"/>
  <c r="BA39" i="9"/>
  <c r="BB39" i="9" s="1"/>
  <c r="U70" i="21"/>
  <c r="W70" i="13"/>
  <c r="O85" i="14"/>
  <c r="O59" i="14"/>
  <c r="O78" i="14" s="1"/>
  <c r="U56" i="14"/>
  <c r="U85" i="14" s="1"/>
  <c r="W85" i="14"/>
  <c r="S69" i="15"/>
  <c r="S93" i="15" s="1"/>
  <c r="Q93" i="15"/>
  <c r="Y56" i="14"/>
  <c r="Y85" i="14" s="1"/>
  <c r="Z56" i="14"/>
  <c r="Z85" i="14" s="1"/>
  <c r="Q129" i="14"/>
  <c r="T85" i="14"/>
  <c r="AZ56" i="20"/>
  <c r="M81" i="13"/>
  <c r="M56" i="21"/>
  <c r="M85" i="21" s="1"/>
  <c r="W81" i="13"/>
  <c r="Q65" i="17"/>
  <c r="Q84" i="17" s="1"/>
  <c r="V93" i="14"/>
  <c r="BO56" i="20"/>
  <c r="V56" i="20"/>
  <c r="Z56" i="20"/>
  <c r="AD56" i="20"/>
  <c r="AH56" i="20"/>
  <c r="S56" i="20"/>
  <c r="W56" i="20"/>
  <c r="AA56" i="20"/>
  <c r="AE56" i="20"/>
  <c r="X56" i="14"/>
  <c r="X85" i="14" s="1"/>
  <c r="V56" i="14"/>
  <c r="V85" i="14" s="1"/>
  <c r="AV56" i="20"/>
  <c r="Q63" i="15"/>
  <c r="S63" i="15" s="1"/>
  <c r="S82" i="15" s="1"/>
  <c r="BB32" i="9"/>
  <c r="N57" i="21"/>
  <c r="N94" i="21" s="1"/>
  <c r="V99" i="14"/>
  <c r="Q96" i="16"/>
  <c r="O96" i="21"/>
  <c r="T93" i="14"/>
  <c r="AN56" i="20"/>
  <c r="AM56" i="20"/>
  <c r="M56" i="15"/>
  <c r="M59" i="15" s="1"/>
  <c r="M78" i="15" s="1"/>
  <c r="O84" i="23"/>
  <c r="O57" i="21"/>
  <c r="Q57" i="21" s="1"/>
  <c r="S57" i="21" s="1"/>
  <c r="T70" i="21"/>
  <c r="U70" i="13"/>
  <c r="Q42" i="16"/>
  <c r="Q57" i="14"/>
  <c r="O94" i="14"/>
  <c r="AX84" i="20"/>
  <c r="BB84" i="20"/>
  <c r="BA84" i="20"/>
  <c r="O96" i="13"/>
  <c r="Q69" i="22"/>
  <c r="Q93" i="22" s="1"/>
  <c r="S74" i="15"/>
  <c r="S99" i="15" s="1"/>
  <c r="Q64" i="15"/>
  <c r="S64" i="15" s="1"/>
  <c r="S83" i="15" s="1"/>
  <c r="U99" i="14"/>
  <c r="Y99" i="14"/>
  <c r="O96" i="16"/>
  <c r="T81" i="13"/>
  <c r="X81" i="13"/>
  <c r="O83" i="24"/>
  <c r="X93" i="14"/>
  <c r="O99" i="15"/>
  <c r="O93" i="23"/>
  <c r="BL56" i="20"/>
  <c r="O84" i="19"/>
  <c r="Q84" i="19" s="1"/>
  <c r="T70" i="13"/>
  <c r="X70" i="13"/>
  <c r="M94" i="14"/>
  <c r="M103" i="14" s="1"/>
  <c r="M59" i="14"/>
  <c r="M78" i="14" s="1"/>
  <c r="O65" i="16"/>
  <c r="O81" i="16"/>
  <c r="Q48" i="16"/>
  <c r="Q81" i="16" s="1"/>
  <c r="AZ34" i="9"/>
  <c r="AY39" i="9"/>
  <c r="AZ39" i="9" s="1"/>
  <c r="N57" i="16"/>
  <c r="AZ32" i="9"/>
  <c r="M57" i="16"/>
  <c r="M94" i="16" s="1"/>
  <c r="O57" i="16"/>
  <c r="M56" i="16"/>
  <c r="O56" i="16"/>
  <c r="Q80" i="16"/>
  <c r="O78" i="20"/>
  <c r="O82" i="19"/>
  <c r="Q82" i="19" s="1"/>
  <c r="Q64" i="17"/>
  <c r="Q83" i="17" s="1"/>
  <c r="BH84" i="20"/>
  <c r="BI84" i="20"/>
  <c r="AT84" i="20"/>
  <c r="AS84" i="20"/>
  <c r="M29" i="18"/>
  <c r="V49" i="13"/>
  <c r="U49" i="13"/>
  <c r="Y49" i="13"/>
  <c r="O75" i="15"/>
  <c r="O84" i="21"/>
  <c r="O93" i="15"/>
  <c r="M78" i="23"/>
  <c r="T69" i="15"/>
  <c r="T93" i="15" s="1"/>
  <c r="Q42" i="19"/>
  <c r="N85" i="14"/>
  <c r="N103" i="14" s="1"/>
  <c r="N59" i="14"/>
  <c r="N78" i="14" s="1"/>
  <c r="Z80" i="14"/>
  <c r="Y80" i="14"/>
  <c r="X80" i="14"/>
  <c r="W80" i="14"/>
  <c r="AZ84" i="20"/>
  <c r="AY84" i="20"/>
  <c r="Q42" i="14"/>
  <c r="W18" i="13"/>
  <c r="V18" i="13"/>
  <c r="U81" i="13"/>
  <c r="X48" i="14"/>
  <c r="X81" i="14" s="1"/>
  <c r="T48" i="14"/>
  <c r="T81" i="14" s="1"/>
  <c r="W48" i="14"/>
  <c r="W81" i="14" s="1"/>
  <c r="Z48" i="14"/>
  <c r="Z81" i="14" s="1"/>
  <c r="V48" i="14"/>
  <c r="V81" i="14" s="1"/>
  <c r="Y48" i="14"/>
  <c r="Y81" i="14" s="1"/>
  <c r="U48" i="14"/>
  <c r="U81" i="14" s="1"/>
  <c r="V80" i="14"/>
  <c r="U80" i="14"/>
  <c r="T49" i="14"/>
  <c r="T80" i="14"/>
  <c r="Q49" i="14"/>
  <c r="Q42" i="11"/>
  <c r="O64" i="12"/>
  <c r="O57" i="12"/>
  <c r="M57" i="12"/>
  <c r="M94" i="12" s="1"/>
  <c r="AM39" i="9"/>
  <c r="AN39" i="9" s="1"/>
  <c r="AN34" i="9"/>
  <c r="M56" i="12"/>
  <c r="O56" i="12"/>
  <c r="W70" i="12"/>
  <c r="Z70" i="12"/>
  <c r="X70" i="12"/>
  <c r="Y70" i="12"/>
  <c r="T70" i="12"/>
  <c r="U70" i="12"/>
  <c r="S70" i="12" s="1"/>
  <c r="V70" i="12"/>
  <c r="O63" i="12"/>
  <c r="O65" i="12"/>
  <c r="O74" i="12"/>
  <c r="O69" i="12"/>
  <c r="W47" i="12"/>
  <c r="X47" i="12"/>
  <c r="Z47" i="12"/>
  <c r="Q80" i="12"/>
  <c r="Y47" i="12"/>
  <c r="U47" i="12"/>
  <c r="T47" i="12"/>
  <c r="V47" i="12"/>
  <c r="O81" i="12"/>
  <c r="Q48" i="12"/>
  <c r="M85" i="24"/>
  <c r="M103" i="24" s="1"/>
  <c r="Z37" i="11"/>
  <c r="Z33" i="11"/>
  <c r="Z26" i="11"/>
  <c r="M103" i="17"/>
  <c r="O103" i="20"/>
  <c r="BE48" i="9"/>
  <c r="Z98" i="11"/>
  <c r="P103" i="18"/>
  <c r="BK80" i="20"/>
  <c r="BK103" i="20" s="1"/>
  <c r="BO47" i="20"/>
  <c r="BL47" i="20"/>
  <c r="BM47" i="20"/>
  <c r="BN47" i="20"/>
  <c r="AS47" i="20"/>
  <c r="AT47" i="20"/>
  <c r="AV47" i="20"/>
  <c r="AU47" i="20"/>
  <c r="AG47" i="20"/>
  <c r="AC47" i="20"/>
  <c r="Y47" i="20"/>
  <c r="U47" i="20"/>
  <c r="AJ47" i="20"/>
  <c r="AF47" i="20"/>
  <c r="AB47" i="20"/>
  <c r="X47" i="20"/>
  <c r="T47" i="20"/>
  <c r="AI47" i="20"/>
  <c r="AE47" i="20"/>
  <c r="AA47" i="20"/>
  <c r="W47" i="20"/>
  <c r="S47" i="20"/>
  <c r="AH47" i="20"/>
  <c r="AD47" i="20"/>
  <c r="Z47" i="20"/>
  <c r="V47" i="20"/>
  <c r="R80" i="20"/>
  <c r="AW80" i="20"/>
  <c r="AY47" i="20"/>
  <c r="BB47" i="20"/>
  <c r="AX47" i="20"/>
  <c r="BA47" i="20"/>
  <c r="AZ47" i="20"/>
  <c r="Q69" i="24"/>
  <c r="O93" i="24"/>
  <c r="R48" i="20"/>
  <c r="R49" i="20" s="1"/>
  <c r="BK48" i="20"/>
  <c r="AK48" i="20"/>
  <c r="AK49" i="20" s="1"/>
  <c r="Q81" i="20"/>
  <c r="AR81" i="20" s="1"/>
  <c r="BC48" i="20"/>
  <c r="BC49" i="20" s="1"/>
  <c r="AR48" i="20"/>
  <c r="BG48" i="20"/>
  <c r="BG49" i="20" s="1"/>
  <c r="AW48" i="20"/>
  <c r="AK80" i="20"/>
  <c r="AO47" i="20"/>
  <c r="AN47" i="20"/>
  <c r="AM47" i="20"/>
  <c r="AP47" i="20"/>
  <c r="AQ47" i="20"/>
  <c r="AL47" i="20"/>
  <c r="AR80" i="20"/>
  <c r="BC80" i="20"/>
  <c r="BE47" i="20"/>
  <c r="BF47" i="20"/>
  <c r="BD47" i="20"/>
  <c r="BG80" i="20"/>
  <c r="BG103" i="20" s="1"/>
  <c r="BH47" i="20"/>
  <c r="BI47" i="20"/>
  <c r="BJ47" i="20"/>
  <c r="Q69" i="17"/>
  <c r="Q93" i="17" s="1"/>
  <c r="O93" i="17"/>
  <c r="Q69" i="21"/>
  <c r="O93" i="21"/>
  <c r="Q74" i="19"/>
  <c r="O99" i="19"/>
  <c r="Q99" i="19" s="1"/>
  <c r="S27" i="12"/>
  <c r="S37" i="12"/>
  <c r="S86" i="15"/>
  <c r="V112" i="15" s="1"/>
  <c r="Q42" i="23"/>
  <c r="S88" i="12"/>
  <c r="T86" i="24"/>
  <c r="U86" i="12"/>
  <c r="S86" i="12" s="1"/>
  <c r="Y86" i="12"/>
  <c r="S58" i="12"/>
  <c r="S100" i="12"/>
  <c r="P42" i="18"/>
  <c r="S86" i="11"/>
  <c r="AC112" i="11" s="1"/>
  <c r="W86" i="11"/>
  <c r="T86" i="11"/>
  <c r="AD112" i="11" s="1"/>
  <c r="X86" i="11"/>
  <c r="AH112" i="11" s="1"/>
  <c r="T86" i="21"/>
  <c r="AD112" i="21" s="1"/>
  <c r="V86" i="14"/>
  <c r="Z86" i="14"/>
  <c r="W86" i="14"/>
  <c r="AG112" i="14" s="1"/>
  <c r="Z52" i="11"/>
  <c r="S24" i="12"/>
  <c r="Q42" i="15"/>
  <c r="S35" i="12"/>
  <c r="S91" i="12"/>
  <c r="S86" i="24"/>
  <c r="W86" i="12"/>
  <c r="Q42" i="13"/>
  <c r="AD112" i="14"/>
  <c r="AH112" i="14"/>
  <c r="S25" i="12"/>
  <c r="AF112" i="14"/>
  <c r="AJ112" i="14"/>
  <c r="AC112" i="24"/>
  <c r="Z24" i="11"/>
  <c r="Z22" i="11"/>
  <c r="Q42" i="12"/>
  <c r="U29" i="12"/>
  <c r="Y29" i="12"/>
  <c r="T41" i="12"/>
  <c r="U41" i="12"/>
  <c r="S41" i="12" s="1"/>
  <c r="Q49" i="22"/>
  <c r="Q57" i="17"/>
  <c r="Q94" i="17" s="1"/>
  <c r="O94" i="17"/>
  <c r="Z36" i="11"/>
  <c r="X29" i="12"/>
  <c r="V29" i="12"/>
  <c r="S20" i="12"/>
  <c r="W29" i="12"/>
  <c r="Z41" i="12"/>
  <c r="X41" i="12"/>
  <c r="S33" i="12"/>
  <c r="W41" i="12"/>
  <c r="Q96" i="20"/>
  <c r="AR96" i="20" s="1"/>
  <c r="AR71" i="20"/>
  <c r="R71" i="20"/>
  <c r="BK71" i="20"/>
  <c r="BG71" i="20"/>
  <c r="BC71" i="20"/>
  <c r="AW71" i="20"/>
  <c r="AK71" i="20"/>
  <c r="Q75" i="20"/>
  <c r="Q78" i="20" s="1"/>
  <c r="Z88" i="11"/>
  <c r="Z35" i="11"/>
  <c r="AK100" i="20"/>
  <c r="AP58" i="20"/>
  <c r="AN58" i="20"/>
  <c r="AL58" i="20"/>
  <c r="AQ58" i="20"/>
  <c r="AO58" i="20"/>
  <c r="AM58" i="20"/>
  <c r="BC100" i="20"/>
  <c r="BF58" i="20"/>
  <c r="BF100" i="20" s="1"/>
  <c r="BD58" i="20"/>
  <c r="BD100" i="20" s="1"/>
  <c r="BE58" i="20"/>
  <c r="BE100" i="20" s="1"/>
  <c r="BK100" i="20"/>
  <c r="BN58" i="20"/>
  <c r="BN100" i="20" s="1"/>
  <c r="BL58" i="20"/>
  <c r="BL100" i="20" s="1"/>
  <c r="BO58" i="20"/>
  <c r="BO100" i="20" s="1"/>
  <c r="BM58" i="20"/>
  <c r="BM100" i="20" s="1"/>
  <c r="AV58" i="20"/>
  <c r="AV100" i="20" s="1"/>
  <c r="AT58" i="20"/>
  <c r="AT100" i="20" s="1"/>
  <c r="AU58" i="20"/>
  <c r="AU100" i="20" s="1"/>
  <c r="AS58" i="20"/>
  <c r="AS100" i="20" s="1"/>
  <c r="U41" i="21"/>
  <c r="Q26" i="18"/>
  <c r="Q74" i="13"/>
  <c r="O99" i="13"/>
  <c r="O84" i="13"/>
  <c r="Q65" i="13"/>
  <c r="T80" i="15"/>
  <c r="T65" i="24"/>
  <c r="T84" i="24" s="1"/>
  <c r="S65" i="24"/>
  <c r="S84" i="24" s="1"/>
  <c r="Q84" i="24"/>
  <c r="V83" i="14"/>
  <c r="V29" i="14"/>
  <c r="Z83" i="14"/>
  <c r="Z29" i="14"/>
  <c r="U83" i="14"/>
  <c r="U29" i="14"/>
  <c r="Y83" i="14"/>
  <c r="Y29" i="14"/>
  <c r="AU25" i="20"/>
  <c r="AU89" i="20" s="1"/>
  <c r="AS25" i="20"/>
  <c r="AS89" i="20" s="1"/>
  <c r="AV25" i="20"/>
  <c r="AV89" i="20" s="1"/>
  <c r="AT25" i="20"/>
  <c r="AT89" i="20" s="1"/>
  <c r="AW89" i="20"/>
  <c r="BA25" i="20"/>
  <c r="BA89" i="20" s="1"/>
  <c r="AY25" i="20"/>
  <c r="AY89" i="20" s="1"/>
  <c r="BB25" i="20"/>
  <c r="BB89" i="20" s="1"/>
  <c r="AZ25" i="20"/>
  <c r="AZ89" i="20" s="1"/>
  <c r="AX25" i="20"/>
  <c r="AX89" i="20" s="1"/>
  <c r="BG89" i="20"/>
  <c r="BI25" i="20"/>
  <c r="BI89" i="20" s="1"/>
  <c r="BJ25" i="20"/>
  <c r="BJ89" i="20" s="1"/>
  <c r="BH25" i="20"/>
  <c r="BH89" i="20" s="1"/>
  <c r="O72" i="22"/>
  <c r="M72" i="22"/>
  <c r="M97" i="22" s="1"/>
  <c r="BE37" i="9"/>
  <c r="BF37" i="9" s="1"/>
  <c r="W80" i="13"/>
  <c r="X80" i="13"/>
  <c r="V80" i="13"/>
  <c r="Y71" i="13"/>
  <c r="Y96" i="13" s="1"/>
  <c r="W71" i="13"/>
  <c r="U71" i="13"/>
  <c r="Q96" i="13"/>
  <c r="X71" i="13"/>
  <c r="V71" i="13"/>
  <c r="T71" i="13"/>
  <c r="S104" i="17"/>
  <c r="AK91" i="20"/>
  <c r="AP35" i="20"/>
  <c r="AN35" i="20"/>
  <c r="AL35" i="20"/>
  <c r="AQ35" i="20"/>
  <c r="AO35" i="20"/>
  <c r="AM35" i="20"/>
  <c r="BC91" i="20"/>
  <c r="V134" i="20" s="1"/>
  <c r="BF35" i="20"/>
  <c r="BF91" i="20" s="1"/>
  <c r="BD35" i="20"/>
  <c r="BD91" i="20" s="1"/>
  <c r="BE35" i="20"/>
  <c r="BE91" i="20" s="1"/>
  <c r="BK91" i="20"/>
  <c r="X134" i="20" s="1"/>
  <c r="BN35" i="20"/>
  <c r="BN91" i="20" s="1"/>
  <c r="BL35" i="20"/>
  <c r="BL91" i="20" s="1"/>
  <c r="BO35" i="20"/>
  <c r="BO91" i="20" s="1"/>
  <c r="BM35" i="20"/>
  <c r="BM91" i="20" s="1"/>
  <c r="AV35" i="20"/>
  <c r="AV91" i="20" s="1"/>
  <c r="AT35" i="20"/>
  <c r="AT91" i="20" s="1"/>
  <c r="AU35" i="20"/>
  <c r="AU91" i="20" s="1"/>
  <c r="AS35" i="20"/>
  <c r="AS91" i="20" s="1"/>
  <c r="AG112" i="11"/>
  <c r="AC112" i="21"/>
  <c r="AK59" i="20"/>
  <c r="AP52" i="20"/>
  <c r="AP59" i="20" s="1"/>
  <c r="AN52" i="20"/>
  <c r="AN59" i="20" s="1"/>
  <c r="AL52" i="20"/>
  <c r="AL59" i="20" s="1"/>
  <c r="AQ52" i="20"/>
  <c r="AQ59" i="20" s="1"/>
  <c r="AO52" i="20"/>
  <c r="AO59" i="20" s="1"/>
  <c r="AM52" i="20"/>
  <c r="AM59" i="20" s="1"/>
  <c r="BC59" i="20"/>
  <c r="BF52" i="20"/>
  <c r="BF59" i="20" s="1"/>
  <c r="BD52" i="20"/>
  <c r="BD59" i="20" s="1"/>
  <c r="BE52" i="20"/>
  <c r="BE59" i="20" s="1"/>
  <c r="BK59" i="20"/>
  <c r="BN52" i="20"/>
  <c r="BN59" i="20" s="1"/>
  <c r="BL52" i="20"/>
  <c r="BL59" i="20" s="1"/>
  <c r="BO52" i="20"/>
  <c r="BO59" i="20" s="1"/>
  <c r="BM52" i="20"/>
  <c r="BM59" i="20" s="1"/>
  <c r="AV52" i="20"/>
  <c r="AV59" i="20" s="1"/>
  <c r="AT52" i="20"/>
  <c r="AT59" i="20" s="1"/>
  <c r="AR59" i="20"/>
  <c r="AU52" i="20"/>
  <c r="AU59" i="20" s="1"/>
  <c r="AS52" i="20"/>
  <c r="AS59" i="20" s="1"/>
  <c r="N59" i="23"/>
  <c r="N85" i="23"/>
  <c r="U65" i="21"/>
  <c r="U84" i="21" s="1"/>
  <c r="S65" i="21"/>
  <c r="S84" i="21" s="1"/>
  <c r="T65" i="21"/>
  <c r="T84" i="21" s="1"/>
  <c r="Q84" i="21"/>
  <c r="T64" i="21"/>
  <c r="T83" i="21" s="1"/>
  <c r="U64" i="21"/>
  <c r="U83" i="21" s="1"/>
  <c r="S64" i="21"/>
  <c r="S83" i="21" s="1"/>
  <c r="Q96" i="21"/>
  <c r="T71" i="21"/>
  <c r="U71" i="21"/>
  <c r="S71" i="21"/>
  <c r="S96" i="21" s="1"/>
  <c r="T29" i="13"/>
  <c r="U29" i="13"/>
  <c r="Y29" i="13"/>
  <c r="U41" i="13"/>
  <c r="W41" i="13"/>
  <c r="V41" i="13"/>
  <c r="O63" i="11"/>
  <c r="BE7" i="9"/>
  <c r="BF6" i="9" s="1"/>
  <c r="H11" i="9"/>
  <c r="H12" i="9" s="1"/>
  <c r="BG10" i="9"/>
  <c r="O65" i="11"/>
  <c r="BE15" i="9"/>
  <c r="BF14" i="9" s="1"/>
  <c r="O57" i="11"/>
  <c r="M57" i="11"/>
  <c r="BE31" i="9"/>
  <c r="O74" i="11"/>
  <c r="BE43" i="9"/>
  <c r="M56" i="11"/>
  <c r="O56" i="11"/>
  <c r="BE19" i="9"/>
  <c r="BF18" i="9" s="1"/>
  <c r="O69" i="11"/>
  <c r="BE27" i="9"/>
  <c r="BF26" i="9" s="1"/>
  <c r="AK82" i="20"/>
  <c r="AP33" i="20"/>
  <c r="AP41" i="20" s="1"/>
  <c r="AN33" i="20"/>
  <c r="AN41" i="20" s="1"/>
  <c r="AL33" i="20"/>
  <c r="AL41" i="20" s="1"/>
  <c r="AK41" i="20"/>
  <c r="AQ33" i="20"/>
  <c r="AQ41" i="20" s="1"/>
  <c r="AO33" i="20"/>
  <c r="AO41" i="20" s="1"/>
  <c r="AM33" i="20"/>
  <c r="AM41" i="20" s="1"/>
  <c r="BC82" i="20"/>
  <c r="BF33" i="20"/>
  <c r="BD33" i="20"/>
  <c r="BC41" i="20"/>
  <c r="BE33" i="20"/>
  <c r="BK82" i="20"/>
  <c r="BN33" i="20"/>
  <c r="BL33" i="20"/>
  <c r="BK41" i="20"/>
  <c r="BO33" i="20"/>
  <c r="BM33" i="20"/>
  <c r="R82" i="20"/>
  <c r="R41" i="20"/>
  <c r="AJ33" i="20"/>
  <c r="AH33" i="20"/>
  <c r="AF33" i="20"/>
  <c r="AD33" i="20"/>
  <c r="AB33" i="20"/>
  <c r="Z33" i="20"/>
  <c r="X33" i="20"/>
  <c r="V33" i="20"/>
  <c r="T33" i="20"/>
  <c r="AI33" i="20"/>
  <c r="AG33" i="20"/>
  <c r="AE33" i="20"/>
  <c r="AC33" i="20"/>
  <c r="AA33" i="20"/>
  <c r="Y33" i="20"/>
  <c r="W33" i="20"/>
  <c r="U33" i="20"/>
  <c r="S33" i="20"/>
  <c r="Q96" i="12"/>
  <c r="Z71" i="12"/>
  <c r="X71" i="12"/>
  <c r="V71" i="12"/>
  <c r="T71" i="12"/>
  <c r="Y71" i="12"/>
  <c r="U71" i="12"/>
  <c r="W71" i="12"/>
  <c r="S71" i="12"/>
  <c r="M59" i="17"/>
  <c r="M78" i="17" s="1"/>
  <c r="S29" i="11"/>
  <c r="W29" i="11"/>
  <c r="V29" i="11"/>
  <c r="Z20" i="11"/>
  <c r="T41" i="11"/>
  <c r="X41" i="11"/>
  <c r="U41" i="11"/>
  <c r="Y41" i="11"/>
  <c r="S36" i="12"/>
  <c r="Z89" i="11"/>
  <c r="Z25" i="11"/>
  <c r="Q97" i="24"/>
  <c r="T72" i="24"/>
  <c r="T97" i="24" s="1"/>
  <c r="AD114" i="24" s="1"/>
  <c r="S72" i="24"/>
  <c r="S97" i="24" s="1"/>
  <c r="AC114" i="24" s="1"/>
  <c r="Q80" i="19"/>
  <c r="Q48" i="19"/>
  <c r="Q49" i="19" s="1"/>
  <c r="O81" i="19"/>
  <c r="Q81" i="19" s="1"/>
  <c r="T29" i="21"/>
  <c r="S29" i="21"/>
  <c r="Q83" i="21"/>
  <c r="AW85" i="20"/>
  <c r="BB26" i="20"/>
  <c r="AZ26" i="20"/>
  <c r="AX26" i="20"/>
  <c r="BA26" i="20"/>
  <c r="AY26" i="20"/>
  <c r="AY85" i="20" s="1"/>
  <c r="BG85" i="20"/>
  <c r="BJ26" i="20"/>
  <c r="BJ85" i="20" s="1"/>
  <c r="BH26" i="20"/>
  <c r="BH85" i="20" s="1"/>
  <c r="BI26" i="20"/>
  <c r="BI85" i="20" s="1"/>
  <c r="R85" i="20"/>
  <c r="AJ26" i="20"/>
  <c r="AH26" i="20"/>
  <c r="AF26" i="20"/>
  <c r="AD26" i="20"/>
  <c r="AB26" i="20"/>
  <c r="Z26" i="20"/>
  <c r="X26" i="20"/>
  <c r="V26" i="20"/>
  <c r="T26" i="20"/>
  <c r="AI26" i="20"/>
  <c r="AI85" i="20" s="1"/>
  <c r="AG26" i="20"/>
  <c r="AE26" i="20"/>
  <c r="AC26" i="20"/>
  <c r="AA26" i="20"/>
  <c r="Y26" i="20"/>
  <c r="W26" i="20"/>
  <c r="U26" i="20"/>
  <c r="S26" i="20"/>
  <c r="BN84" i="20"/>
  <c r="BO84" i="20"/>
  <c r="BD84" i="20"/>
  <c r="BE84" i="20"/>
  <c r="AP84" i="20"/>
  <c r="AN84" i="20"/>
  <c r="AL84" i="20"/>
  <c r="AQ84" i="20"/>
  <c r="AO84" i="20"/>
  <c r="AM84" i="20"/>
  <c r="V84" i="20"/>
  <c r="Z84" i="20"/>
  <c r="AD84" i="20"/>
  <c r="AH84" i="20"/>
  <c r="S84" i="20"/>
  <c r="W84" i="20"/>
  <c r="AA84" i="20"/>
  <c r="AE84" i="20"/>
  <c r="AI84" i="20"/>
  <c r="S89" i="12"/>
  <c r="Q56" i="13"/>
  <c r="O85" i="13"/>
  <c r="S26" i="24"/>
  <c r="T26" i="24"/>
  <c r="S104" i="23"/>
  <c r="T64" i="24"/>
  <c r="T83" i="24" s="1"/>
  <c r="S64" i="24"/>
  <c r="S83" i="24" s="1"/>
  <c r="U80" i="21"/>
  <c r="V82" i="14"/>
  <c r="V41" i="14"/>
  <c r="Z82" i="14"/>
  <c r="Z41" i="14"/>
  <c r="W82" i="14"/>
  <c r="W41" i="14"/>
  <c r="R86" i="20"/>
  <c r="AI22" i="20"/>
  <c r="AG22" i="20"/>
  <c r="AE22" i="20"/>
  <c r="AC22" i="20"/>
  <c r="AA22" i="20"/>
  <c r="Y22" i="20"/>
  <c r="W22" i="20"/>
  <c r="U22" i="20"/>
  <c r="S22" i="20"/>
  <c r="AJ22" i="20"/>
  <c r="AH22" i="20"/>
  <c r="AF22" i="20"/>
  <c r="AD22" i="20"/>
  <c r="AB22" i="20"/>
  <c r="Z22" i="20"/>
  <c r="X22" i="20"/>
  <c r="V22" i="20"/>
  <c r="T22" i="20"/>
  <c r="AK86" i="20"/>
  <c r="AQ22" i="20"/>
  <c r="AO22" i="20"/>
  <c r="AM22" i="20"/>
  <c r="AP22" i="20"/>
  <c r="AN22" i="20"/>
  <c r="AL22" i="20"/>
  <c r="BC86" i="20"/>
  <c r="BE22" i="20"/>
  <c r="BE86" i="20" s="1"/>
  <c r="BF22" i="20"/>
  <c r="BF86" i="20" s="1"/>
  <c r="BD22" i="20"/>
  <c r="BD86" i="20" s="1"/>
  <c r="BK86" i="20"/>
  <c r="BO22" i="20"/>
  <c r="BO86" i="20" s="1"/>
  <c r="BM22" i="20"/>
  <c r="BN22" i="20"/>
  <c r="BN86" i="20" s="1"/>
  <c r="BL22" i="20"/>
  <c r="O71" i="22"/>
  <c r="M71" i="22"/>
  <c r="BE36" i="9"/>
  <c r="BF36" i="9" s="1"/>
  <c r="Q35" i="18"/>
  <c r="Q91" i="18" s="1"/>
  <c r="N96" i="21"/>
  <c r="N75" i="21"/>
  <c r="N96" i="23"/>
  <c r="N75" i="23"/>
  <c r="Q97" i="21"/>
  <c r="U72" i="21"/>
  <c r="U97" i="21" s="1"/>
  <c r="AE114" i="21" s="1"/>
  <c r="S72" i="21"/>
  <c r="S97" i="21" s="1"/>
  <c r="AC114" i="21" s="1"/>
  <c r="T72" i="21"/>
  <c r="T97" i="21" s="1"/>
  <c r="AD114" i="21" s="1"/>
  <c r="Y18" i="13"/>
  <c r="U18" i="13"/>
  <c r="T18" i="13"/>
  <c r="S29" i="15"/>
  <c r="T41" i="15"/>
  <c r="S41" i="15"/>
  <c r="AK99" i="20"/>
  <c r="AP37" i="20"/>
  <c r="AN37" i="20"/>
  <c r="AL37" i="20"/>
  <c r="AQ37" i="20"/>
  <c r="AO37" i="20"/>
  <c r="AM37" i="20"/>
  <c r="BC99" i="20"/>
  <c r="BF37" i="20"/>
  <c r="BF99" i="20" s="1"/>
  <c r="BD37" i="20"/>
  <c r="BD99" i="20" s="1"/>
  <c r="BE37" i="20"/>
  <c r="BE99" i="20" s="1"/>
  <c r="BK99" i="20"/>
  <c r="BN37" i="20"/>
  <c r="BN99" i="20" s="1"/>
  <c r="BL37" i="20"/>
  <c r="BL99" i="20" s="1"/>
  <c r="BO37" i="20"/>
  <c r="BO99" i="20" s="1"/>
  <c r="BM37" i="20"/>
  <c r="BM99" i="20" s="1"/>
  <c r="AV37" i="20"/>
  <c r="AV99" i="20" s="1"/>
  <c r="AT37" i="20"/>
  <c r="AT99" i="20" s="1"/>
  <c r="AU37" i="20"/>
  <c r="AU99" i="20" s="1"/>
  <c r="AS37" i="20"/>
  <c r="AS99" i="20" s="1"/>
  <c r="R94" i="20"/>
  <c r="AI27" i="20"/>
  <c r="AI94" i="20" s="1"/>
  <c r="AG27" i="20"/>
  <c r="AG94" i="20" s="1"/>
  <c r="AE27" i="20"/>
  <c r="AE94" i="20" s="1"/>
  <c r="AC27" i="20"/>
  <c r="AC94" i="20" s="1"/>
  <c r="AA27" i="20"/>
  <c r="AA94" i="20" s="1"/>
  <c r="Y27" i="20"/>
  <c r="Y94" i="20" s="1"/>
  <c r="W27" i="20"/>
  <c r="W94" i="20" s="1"/>
  <c r="U27" i="20"/>
  <c r="U94" i="20" s="1"/>
  <c r="S27" i="20"/>
  <c r="S94" i="20" s="1"/>
  <c r="AJ27" i="20"/>
  <c r="AJ94" i="20" s="1"/>
  <c r="AH27" i="20"/>
  <c r="AH94" i="20" s="1"/>
  <c r="AF27" i="20"/>
  <c r="AF94" i="20" s="1"/>
  <c r="AD27" i="20"/>
  <c r="AD94" i="20" s="1"/>
  <c r="AB27" i="20"/>
  <c r="AB94" i="20" s="1"/>
  <c r="Z27" i="20"/>
  <c r="Z94" i="20" s="1"/>
  <c r="X27" i="20"/>
  <c r="X94" i="20" s="1"/>
  <c r="V27" i="20"/>
  <c r="V94" i="20" s="1"/>
  <c r="T27" i="20"/>
  <c r="T94" i="20" s="1"/>
  <c r="AK94" i="20"/>
  <c r="AQ27" i="20"/>
  <c r="AO27" i="20"/>
  <c r="AM27" i="20"/>
  <c r="AP27" i="20"/>
  <c r="AN27" i="20"/>
  <c r="AL27" i="20"/>
  <c r="BC94" i="20"/>
  <c r="BE27" i="20"/>
  <c r="BE94" i="20" s="1"/>
  <c r="BF27" i="20"/>
  <c r="BF94" i="20" s="1"/>
  <c r="BD27" i="20"/>
  <c r="BD94" i="20" s="1"/>
  <c r="BK94" i="20"/>
  <c r="BO27" i="20"/>
  <c r="BO94" i="20" s="1"/>
  <c r="BM27" i="20"/>
  <c r="BM94" i="20" s="1"/>
  <c r="BN27" i="20"/>
  <c r="BN94" i="20" s="1"/>
  <c r="BL27" i="20"/>
  <c r="BL94" i="20" s="1"/>
  <c r="Z100" i="11"/>
  <c r="Z58" i="11"/>
  <c r="T72" i="15"/>
  <c r="T97" i="15" s="1"/>
  <c r="W114" i="15" s="1"/>
  <c r="Q97" i="15"/>
  <c r="S72" i="15"/>
  <c r="S97" i="15" s="1"/>
  <c r="V114" i="15" s="1"/>
  <c r="M59" i="22"/>
  <c r="Z87" i="11"/>
  <c r="Z23" i="11"/>
  <c r="AD112" i="24"/>
  <c r="O94" i="19"/>
  <c r="Q94" i="19" s="1"/>
  <c r="T41" i="24"/>
  <c r="AJ112" i="12"/>
  <c r="AH112" i="12"/>
  <c r="S22" i="12"/>
  <c r="AG112" i="12"/>
  <c r="S23" i="12"/>
  <c r="S87" i="12"/>
  <c r="V86" i="13"/>
  <c r="AF112" i="13" s="1"/>
  <c r="X86" i="13"/>
  <c r="AH112" i="13" s="1"/>
  <c r="W86" i="13"/>
  <c r="AG112" i="13" s="1"/>
  <c r="Q74" i="21"/>
  <c r="O99" i="21"/>
  <c r="BG7" i="9"/>
  <c r="BG8" i="9" s="1"/>
  <c r="AU23" i="20"/>
  <c r="AU87" i="20" s="1"/>
  <c r="AS23" i="20"/>
  <c r="AS87" i="20" s="1"/>
  <c r="AV23" i="20"/>
  <c r="AV87" i="20" s="1"/>
  <c r="AT23" i="20"/>
  <c r="AT87" i="20" s="1"/>
  <c r="AW87" i="20"/>
  <c r="BA23" i="20"/>
  <c r="BA87" i="20" s="1"/>
  <c r="AY23" i="20"/>
  <c r="AY87" i="20" s="1"/>
  <c r="BB23" i="20"/>
  <c r="BB87" i="20" s="1"/>
  <c r="AZ23" i="20"/>
  <c r="AZ87" i="20" s="1"/>
  <c r="AX23" i="20"/>
  <c r="AX87" i="20" s="1"/>
  <c r="BG87" i="20"/>
  <c r="BI23" i="20"/>
  <c r="BI87" i="20" s="1"/>
  <c r="BJ23" i="20"/>
  <c r="BJ87" i="20" s="1"/>
  <c r="BH23" i="20"/>
  <c r="BH87" i="20" s="1"/>
  <c r="AU24" i="20"/>
  <c r="AU88" i="20" s="1"/>
  <c r="AS24" i="20"/>
  <c r="AS88" i="20" s="1"/>
  <c r="AV24" i="20"/>
  <c r="AV88" i="20" s="1"/>
  <c r="AT24" i="20"/>
  <c r="AT88" i="20" s="1"/>
  <c r="AW88" i="20"/>
  <c r="BA24" i="20"/>
  <c r="BA88" i="20" s="1"/>
  <c r="AY24" i="20"/>
  <c r="AY88" i="20" s="1"/>
  <c r="BB24" i="20"/>
  <c r="BB88" i="20" s="1"/>
  <c r="AZ24" i="20"/>
  <c r="AZ88" i="20" s="1"/>
  <c r="AX24" i="20"/>
  <c r="AX88" i="20" s="1"/>
  <c r="BG88" i="20"/>
  <c r="BI24" i="20"/>
  <c r="BI88" i="20" s="1"/>
  <c r="BJ24" i="20"/>
  <c r="BJ88" i="20" s="1"/>
  <c r="BH24" i="20"/>
  <c r="BH88" i="20" s="1"/>
  <c r="X71" i="11"/>
  <c r="V71" i="11"/>
  <c r="T71" i="11"/>
  <c r="Y71" i="11"/>
  <c r="U71" i="11"/>
  <c r="W71" i="11"/>
  <c r="S71" i="11"/>
  <c r="S52" i="12"/>
  <c r="T29" i="24"/>
  <c r="Q42" i="24"/>
  <c r="Q48" i="11"/>
  <c r="O48" i="18"/>
  <c r="O49" i="18" s="1"/>
  <c r="O81" i="11"/>
  <c r="X47" i="11"/>
  <c r="V47" i="11"/>
  <c r="T47" i="11"/>
  <c r="Y47" i="11"/>
  <c r="W47" i="11"/>
  <c r="U47" i="11"/>
  <c r="S47" i="11"/>
  <c r="Q80" i="11"/>
  <c r="AK93" i="20"/>
  <c r="AP36" i="20"/>
  <c r="AN36" i="20"/>
  <c r="AL36" i="20"/>
  <c r="AQ36" i="20"/>
  <c r="AO36" i="20"/>
  <c r="AM36" i="20"/>
  <c r="BC93" i="20"/>
  <c r="BF36" i="20"/>
  <c r="BF93" i="20" s="1"/>
  <c r="BD36" i="20"/>
  <c r="BD93" i="20" s="1"/>
  <c r="BE36" i="20"/>
  <c r="BE93" i="20" s="1"/>
  <c r="BK93" i="20"/>
  <c r="BN36" i="20"/>
  <c r="BN93" i="20" s="1"/>
  <c r="BL36" i="20"/>
  <c r="BL93" i="20" s="1"/>
  <c r="BO36" i="20"/>
  <c r="BO93" i="20" s="1"/>
  <c r="BM36" i="20"/>
  <c r="BM93" i="20" s="1"/>
  <c r="AV36" i="20"/>
  <c r="AV93" i="20" s="1"/>
  <c r="AT36" i="20"/>
  <c r="AU36" i="20"/>
  <c r="AU93" i="20" s="1"/>
  <c r="AS36" i="20"/>
  <c r="AS93" i="20" s="1"/>
  <c r="R83" i="20"/>
  <c r="R29" i="20"/>
  <c r="AI20" i="20"/>
  <c r="AG20" i="20"/>
  <c r="AE20" i="20"/>
  <c r="AC20" i="20"/>
  <c r="AA20" i="20"/>
  <c r="Y20" i="20"/>
  <c r="W20" i="20"/>
  <c r="U20" i="20"/>
  <c r="S20" i="20"/>
  <c r="AJ20" i="20"/>
  <c r="AH20" i="20"/>
  <c r="AF20" i="20"/>
  <c r="AD20" i="20"/>
  <c r="AB20" i="20"/>
  <c r="Z20" i="20"/>
  <c r="X20" i="20"/>
  <c r="V20" i="20"/>
  <c r="T20" i="20"/>
  <c r="AK83" i="20"/>
  <c r="AK29" i="20"/>
  <c r="AQ20" i="20"/>
  <c r="AQ29" i="20" s="1"/>
  <c r="AO20" i="20"/>
  <c r="AO29" i="20" s="1"/>
  <c r="AM20" i="20"/>
  <c r="AM29" i="20" s="1"/>
  <c r="AP20" i="20"/>
  <c r="AP29" i="20" s="1"/>
  <c r="AN20" i="20"/>
  <c r="AN29" i="20" s="1"/>
  <c r="AL20" i="20"/>
  <c r="AL29" i="20" s="1"/>
  <c r="BC83" i="20"/>
  <c r="BC29" i="20"/>
  <c r="BE20" i="20"/>
  <c r="BF20" i="20"/>
  <c r="BD20" i="20"/>
  <c r="BK83" i="20"/>
  <c r="BK29" i="20"/>
  <c r="BO20" i="20"/>
  <c r="BM20" i="20"/>
  <c r="BN20" i="20"/>
  <c r="BL20" i="20"/>
  <c r="Q96" i="15"/>
  <c r="T71" i="15"/>
  <c r="T96" i="15" s="1"/>
  <c r="S71" i="15"/>
  <c r="S104" i="22"/>
  <c r="T29" i="12"/>
  <c r="Z29" i="12"/>
  <c r="V41" i="12"/>
  <c r="Y41" i="12"/>
  <c r="Z91" i="11"/>
  <c r="AW100" i="20"/>
  <c r="BB58" i="20"/>
  <c r="BB100" i="20" s="1"/>
  <c r="AZ58" i="20"/>
  <c r="AZ100" i="20" s="1"/>
  <c r="AX58" i="20"/>
  <c r="AX100" i="20" s="1"/>
  <c r="BA58" i="20"/>
  <c r="BA100" i="20" s="1"/>
  <c r="AY58" i="20"/>
  <c r="AY100" i="20" s="1"/>
  <c r="BG100" i="20"/>
  <c r="BJ58" i="20"/>
  <c r="BJ100" i="20" s="1"/>
  <c r="BH58" i="20"/>
  <c r="BH100" i="20" s="1"/>
  <c r="BI58" i="20"/>
  <c r="BI100" i="20" s="1"/>
  <c r="R100" i="20"/>
  <c r="AJ58" i="20"/>
  <c r="AJ100" i="20" s="1"/>
  <c r="AH58" i="20"/>
  <c r="AH100" i="20" s="1"/>
  <c r="AF58" i="20"/>
  <c r="AF100" i="20" s="1"/>
  <c r="AD58" i="20"/>
  <c r="AD100" i="20" s="1"/>
  <c r="AB58" i="20"/>
  <c r="AB100" i="20" s="1"/>
  <c r="Z58" i="20"/>
  <c r="Z100" i="20" s="1"/>
  <c r="X58" i="20"/>
  <c r="X100" i="20" s="1"/>
  <c r="V58" i="20"/>
  <c r="V100" i="20" s="1"/>
  <c r="T58" i="20"/>
  <c r="T100" i="20" s="1"/>
  <c r="AI58" i="20"/>
  <c r="AI100" i="20" s="1"/>
  <c r="AG58" i="20"/>
  <c r="AG100" i="20" s="1"/>
  <c r="AE58" i="20"/>
  <c r="AE100" i="20" s="1"/>
  <c r="AC58" i="20"/>
  <c r="AC100" i="20" s="1"/>
  <c r="AA58" i="20"/>
  <c r="AA100" i="20" s="1"/>
  <c r="Y58" i="20"/>
  <c r="Y100" i="20" s="1"/>
  <c r="W58" i="20"/>
  <c r="W100" i="20" s="1"/>
  <c r="U58" i="20"/>
  <c r="U100" i="20" s="1"/>
  <c r="S58" i="20"/>
  <c r="S100" i="20" s="1"/>
  <c r="S41" i="21"/>
  <c r="T41" i="21"/>
  <c r="N96" i="18"/>
  <c r="S80" i="15"/>
  <c r="Q56" i="24"/>
  <c r="O59" i="24"/>
  <c r="Q74" i="24"/>
  <c r="O99" i="24"/>
  <c r="Q63" i="24"/>
  <c r="O75" i="24"/>
  <c r="O78" i="24" s="1"/>
  <c r="O82" i="24"/>
  <c r="U48" i="21"/>
  <c r="U81" i="21" s="1"/>
  <c r="S48" i="21"/>
  <c r="S81" i="21" s="1"/>
  <c r="T48" i="21"/>
  <c r="T81" i="21" s="1"/>
  <c r="Q81" i="21"/>
  <c r="T83" i="14"/>
  <c r="T29" i="14"/>
  <c r="X83" i="14"/>
  <c r="X29" i="14"/>
  <c r="W83" i="14"/>
  <c r="W29" i="14"/>
  <c r="R89" i="20"/>
  <c r="AI25" i="20"/>
  <c r="AI89" i="20" s="1"/>
  <c r="AG25" i="20"/>
  <c r="AG89" i="20" s="1"/>
  <c r="AE25" i="20"/>
  <c r="AE89" i="20" s="1"/>
  <c r="AC25" i="20"/>
  <c r="AC89" i="20" s="1"/>
  <c r="AA25" i="20"/>
  <c r="AA89" i="20" s="1"/>
  <c r="Y25" i="20"/>
  <c r="Y89" i="20" s="1"/>
  <c r="W25" i="20"/>
  <c r="W89" i="20" s="1"/>
  <c r="U25" i="20"/>
  <c r="U89" i="20" s="1"/>
  <c r="S25" i="20"/>
  <c r="S89" i="20" s="1"/>
  <c r="AJ25" i="20"/>
  <c r="AJ89" i="20" s="1"/>
  <c r="AH25" i="20"/>
  <c r="AH89" i="20" s="1"/>
  <c r="AF25" i="20"/>
  <c r="AF89" i="20" s="1"/>
  <c r="AD25" i="20"/>
  <c r="AD89" i="20" s="1"/>
  <c r="AB25" i="20"/>
  <c r="AB89" i="20" s="1"/>
  <c r="Z25" i="20"/>
  <c r="Z89" i="20" s="1"/>
  <c r="X25" i="20"/>
  <c r="X89" i="20" s="1"/>
  <c r="V25" i="20"/>
  <c r="V89" i="20" s="1"/>
  <c r="T25" i="20"/>
  <c r="T89" i="20" s="1"/>
  <c r="AK89" i="20"/>
  <c r="AQ25" i="20"/>
  <c r="AO25" i="20"/>
  <c r="AM25" i="20"/>
  <c r="AP25" i="20"/>
  <c r="AN25" i="20"/>
  <c r="AL25" i="20"/>
  <c r="BC89" i="20"/>
  <c r="BE25" i="20"/>
  <c r="BE89" i="20" s="1"/>
  <c r="BF25" i="20"/>
  <c r="BF89" i="20" s="1"/>
  <c r="BD25" i="20"/>
  <c r="BD89" i="20" s="1"/>
  <c r="BK89" i="20"/>
  <c r="BO25" i="20"/>
  <c r="BO89" i="20" s="1"/>
  <c r="BM25" i="20"/>
  <c r="BM89" i="20" s="1"/>
  <c r="BN25" i="20"/>
  <c r="BN89" i="20" s="1"/>
  <c r="BL25" i="20"/>
  <c r="BL89" i="20" s="1"/>
  <c r="O72" i="18"/>
  <c r="O97" i="10"/>
  <c r="Q72" i="10"/>
  <c r="Q97" i="10" s="1"/>
  <c r="S107" i="10" s="1"/>
  <c r="M72" i="18"/>
  <c r="M97" i="18" s="1"/>
  <c r="M97" i="10"/>
  <c r="Y72" i="12"/>
  <c r="Y97" i="12" s="1"/>
  <c r="AI114" i="12" s="1"/>
  <c r="W72" i="12"/>
  <c r="W97" i="12" s="1"/>
  <c r="AG114" i="12" s="1"/>
  <c r="U72" i="12"/>
  <c r="U97" i="12" s="1"/>
  <c r="AE114" i="12" s="1"/>
  <c r="Z72" i="12"/>
  <c r="Z97" i="12" s="1"/>
  <c r="AJ114" i="12" s="1"/>
  <c r="V72" i="12"/>
  <c r="V97" i="12" s="1"/>
  <c r="AF114" i="12" s="1"/>
  <c r="Q97" i="12"/>
  <c r="X72" i="12"/>
  <c r="X97" i="12" s="1"/>
  <c r="AH114" i="12" s="1"/>
  <c r="T72" i="12"/>
  <c r="T97" i="12" s="1"/>
  <c r="AD114" i="12" s="1"/>
  <c r="Q97" i="14"/>
  <c r="Z72" i="14"/>
  <c r="Z97" i="14" s="1"/>
  <c r="AJ114" i="14" s="1"/>
  <c r="X72" i="14"/>
  <c r="X97" i="14" s="1"/>
  <c r="AH114" i="14" s="1"/>
  <c r="V72" i="14"/>
  <c r="V97" i="14" s="1"/>
  <c r="AF114" i="14" s="1"/>
  <c r="T72" i="14"/>
  <c r="T97" i="14" s="1"/>
  <c r="AD114" i="14" s="1"/>
  <c r="Y72" i="14"/>
  <c r="Y97" i="14" s="1"/>
  <c r="AI114" i="14" s="1"/>
  <c r="W72" i="14"/>
  <c r="W97" i="14" s="1"/>
  <c r="AG114" i="14" s="1"/>
  <c r="U72" i="14"/>
  <c r="U97" i="14" s="1"/>
  <c r="AE114" i="14" s="1"/>
  <c r="Q60" i="18"/>
  <c r="AV112" i="8"/>
  <c r="AW111" i="8"/>
  <c r="Q57" i="22"/>
  <c r="Q94" i="22" s="1"/>
  <c r="O94" i="22"/>
  <c r="AW91" i="20"/>
  <c r="U134" i="20" s="1"/>
  <c r="BB35" i="20"/>
  <c r="BB91" i="20" s="1"/>
  <c r="AZ35" i="20"/>
  <c r="AZ91" i="20" s="1"/>
  <c r="AX35" i="20"/>
  <c r="AX91" i="20" s="1"/>
  <c r="BA35" i="20"/>
  <c r="BA91" i="20" s="1"/>
  <c r="AY35" i="20"/>
  <c r="AY91" i="20" s="1"/>
  <c r="BG91" i="20"/>
  <c r="W134" i="20" s="1"/>
  <c r="BJ35" i="20"/>
  <c r="BJ91" i="20" s="1"/>
  <c r="BH35" i="20"/>
  <c r="BH91" i="20" s="1"/>
  <c r="BI35" i="20"/>
  <c r="BI91" i="20" s="1"/>
  <c r="R91" i="20"/>
  <c r="R134" i="20" s="1"/>
  <c r="AJ35" i="20"/>
  <c r="AJ91" i="20" s="1"/>
  <c r="AH35" i="20"/>
  <c r="AH91" i="20" s="1"/>
  <c r="AF35" i="20"/>
  <c r="AF91" i="20" s="1"/>
  <c r="AD35" i="20"/>
  <c r="AD91" i="20" s="1"/>
  <c r="AB35" i="20"/>
  <c r="AB91" i="20" s="1"/>
  <c r="Z35" i="20"/>
  <c r="Z91" i="20" s="1"/>
  <c r="X35" i="20"/>
  <c r="X91" i="20" s="1"/>
  <c r="V35" i="20"/>
  <c r="V91" i="20" s="1"/>
  <c r="T35" i="20"/>
  <c r="T91" i="20" s="1"/>
  <c r="AI35" i="20"/>
  <c r="AI91" i="20" s="1"/>
  <c r="AG35" i="20"/>
  <c r="AG91" i="20" s="1"/>
  <c r="AE35" i="20"/>
  <c r="AE91" i="20" s="1"/>
  <c r="AC35" i="20"/>
  <c r="AC91" i="20" s="1"/>
  <c r="AA35" i="20"/>
  <c r="AA91" i="20" s="1"/>
  <c r="Y35" i="20"/>
  <c r="Y91" i="20" s="1"/>
  <c r="W35" i="20"/>
  <c r="W91" i="20" s="1"/>
  <c r="U35" i="20"/>
  <c r="U91" i="20" s="1"/>
  <c r="S35" i="20"/>
  <c r="S91" i="20" s="1"/>
  <c r="AE112" i="11"/>
  <c r="AI112" i="11"/>
  <c r="AF112" i="11"/>
  <c r="AE112" i="21"/>
  <c r="Q96" i="24"/>
  <c r="T71" i="24"/>
  <c r="T96" i="24" s="1"/>
  <c r="S71" i="24"/>
  <c r="S96" i="24" s="1"/>
  <c r="AW59" i="20"/>
  <c r="BB52" i="20"/>
  <c r="BB59" i="20" s="1"/>
  <c r="AZ52" i="20"/>
  <c r="AZ59" i="20" s="1"/>
  <c r="AX52" i="20"/>
  <c r="AX59" i="20" s="1"/>
  <c r="BA52" i="20"/>
  <c r="BA59" i="20" s="1"/>
  <c r="AY52" i="20"/>
  <c r="AY59" i="20" s="1"/>
  <c r="BG59" i="20"/>
  <c r="BJ52" i="20"/>
  <c r="BJ59" i="20" s="1"/>
  <c r="BH52" i="20"/>
  <c r="BH59" i="20" s="1"/>
  <c r="BI52" i="20"/>
  <c r="BI59" i="20" s="1"/>
  <c r="AJ52" i="20"/>
  <c r="AJ59" i="20" s="1"/>
  <c r="AH52" i="20"/>
  <c r="AH59" i="20" s="1"/>
  <c r="AF52" i="20"/>
  <c r="AF59" i="20" s="1"/>
  <c r="AD52" i="20"/>
  <c r="AD59" i="20" s="1"/>
  <c r="AB52" i="20"/>
  <c r="AB59" i="20" s="1"/>
  <c r="Z52" i="20"/>
  <c r="Z59" i="20" s="1"/>
  <c r="X52" i="20"/>
  <c r="X59" i="20" s="1"/>
  <c r="V52" i="20"/>
  <c r="V59" i="20" s="1"/>
  <c r="T52" i="20"/>
  <c r="T59" i="20" s="1"/>
  <c r="R59" i="20"/>
  <c r="AI52" i="20"/>
  <c r="AI59" i="20" s="1"/>
  <c r="AG52" i="20"/>
  <c r="AG59" i="20" s="1"/>
  <c r="AE52" i="20"/>
  <c r="AE59" i="20" s="1"/>
  <c r="AC52" i="20"/>
  <c r="AC59" i="20" s="1"/>
  <c r="AA52" i="20"/>
  <c r="AA59" i="20" s="1"/>
  <c r="Y52" i="20"/>
  <c r="Y59" i="20" s="1"/>
  <c r="W52" i="20"/>
  <c r="W59" i="20" s="1"/>
  <c r="U52" i="20"/>
  <c r="U59" i="20" s="1"/>
  <c r="S52" i="20"/>
  <c r="S59" i="20" s="1"/>
  <c r="W112" i="15"/>
  <c r="N59" i="15"/>
  <c r="N78" i="15" s="1"/>
  <c r="N85" i="15"/>
  <c r="N103" i="15" s="1"/>
  <c r="Q56" i="23"/>
  <c r="O59" i="23"/>
  <c r="O94" i="23"/>
  <c r="O75" i="21"/>
  <c r="Q63" i="21"/>
  <c r="O82" i="21"/>
  <c r="X29" i="13"/>
  <c r="V29" i="13"/>
  <c r="W29" i="13"/>
  <c r="Y41" i="13"/>
  <c r="T41" i="13"/>
  <c r="X41" i="13"/>
  <c r="AK34" i="9"/>
  <c r="AV121" i="8"/>
  <c r="AW82" i="20"/>
  <c r="BB33" i="20"/>
  <c r="AZ33" i="20"/>
  <c r="AX33" i="20"/>
  <c r="AW41" i="20"/>
  <c r="BA33" i="20"/>
  <c r="AY33" i="20"/>
  <c r="BG82" i="20"/>
  <c r="BJ33" i="20"/>
  <c r="BH33" i="20"/>
  <c r="BG41" i="20"/>
  <c r="BI33" i="20"/>
  <c r="AR41" i="20"/>
  <c r="AV33" i="20"/>
  <c r="AT33" i="20"/>
  <c r="AU33" i="20"/>
  <c r="AS33" i="20"/>
  <c r="Q97" i="13"/>
  <c r="X72" i="13"/>
  <c r="X97" i="13" s="1"/>
  <c r="AH114" i="13" s="1"/>
  <c r="V72" i="13"/>
  <c r="V97" i="13" s="1"/>
  <c r="AF114" i="13" s="1"/>
  <c r="T72" i="13"/>
  <c r="T97" i="13" s="1"/>
  <c r="AD114" i="13" s="1"/>
  <c r="Y72" i="13"/>
  <c r="Y97" i="13" s="1"/>
  <c r="AI114" i="13" s="1"/>
  <c r="W72" i="13"/>
  <c r="W97" i="13" s="1"/>
  <c r="AG114" i="13" s="1"/>
  <c r="U72" i="13"/>
  <c r="U97" i="13" s="1"/>
  <c r="AE114" i="13" s="1"/>
  <c r="Q56" i="17"/>
  <c r="O59" i="17"/>
  <c r="Q74" i="17"/>
  <c r="Q99" i="17" s="1"/>
  <c r="O99" i="17"/>
  <c r="O75" i="17"/>
  <c r="Q63" i="17"/>
  <c r="O82" i="17"/>
  <c r="U29" i="11"/>
  <c r="Y29" i="11"/>
  <c r="T29" i="11"/>
  <c r="X29" i="11"/>
  <c r="V41" i="11"/>
  <c r="S41" i="11"/>
  <c r="W41" i="11"/>
  <c r="M85" i="23"/>
  <c r="M103" i="23" s="1"/>
  <c r="Q86" i="18"/>
  <c r="S105" i="10"/>
  <c r="O49" i="19"/>
  <c r="U29" i="21"/>
  <c r="AK85" i="20"/>
  <c r="AP26" i="20"/>
  <c r="AN26" i="20"/>
  <c r="AL26" i="20"/>
  <c r="AQ26" i="20"/>
  <c r="AO26" i="20"/>
  <c r="AM26" i="20"/>
  <c r="BC85" i="20"/>
  <c r="BF26" i="20"/>
  <c r="BD26" i="20"/>
  <c r="BE26" i="20"/>
  <c r="BK85" i="20"/>
  <c r="BN26" i="20"/>
  <c r="BL26" i="20"/>
  <c r="BO26" i="20"/>
  <c r="BM26" i="20"/>
  <c r="BM85" i="20" s="1"/>
  <c r="AV26" i="20"/>
  <c r="AT26" i="20"/>
  <c r="AU26" i="20"/>
  <c r="AS26" i="20"/>
  <c r="AS85" i="20" s="1"/>
  <c r="BL84" i="20"/>
  <c r="BM84" i="20"/>
  <c r="BF84" i="20"/>
  <c r="T84" i="20"/>
  <c r="X84" i="20"/>
  <c r="AB84" i="20"/>
  <c r="AF84" i="20"/>
  <c r="AJ84" i="20"/>
  <c r="U84" i="20"/>
  <c r="Y84" i="20"/>
  <c r="AC84" i="20"/>
  <c r="AG84" i="20"/>
  <c r="Q83" i="10"/>
  <c r="Q29" i="10"/>
  <c r="O29" i="18"/>
  <c r="O42" i="18" s="1"/>
  <c r="Q20" i="18"/>
  <c r="N72" i="18"/>
  <c r="N97" i="18" s="1"/>
  <c r="O85" i="24"/>
  <c r="S48" i="15"/>
  <c r="S81" i="15" s="1"/>
  <c r="T48" i="15"/>
  <c r="T81" i="15" s="1"/>
  <c r="Q49" i="23"/>
  <c r="Q57" i="24"/>
  <c r="O94" i="24"/>
  <c r="T80" i="21"/>
  <c r="S80" i="21"/>
  <c r="T82" i="14"/>
  <c r="T41" i="14"/>
  <c r="X82" i="14"/>
  <c r="X41" i="14"/>
  <c r="U82" i="14"/>
  <c r="U41" i="14"/>
  <c r="Y82" i="14"/>
  <c r="Y41" i="14"/>
  <c r="AU22" i="20"/>
  <c r="AS22" i="20"/>
  <c r="AS86" i="20" s="1"/>
  <c r="AV22" i="20"/>
  <c r="AV86" i="20" s="1"/>
  <c r="AT22" i="20"/>
  <c r="AT86" i="20" s="1"/>
  <c r="AW86" i="20"/>
  <c r="BA22" i="20"/>
  <c r="BA86" i="20" s="1"/>
  <c r="AY22" i="20"/>
  <c r="BB22" i="20"/>
  <c r="BB86" i="20" s="1"/>
  <c r="AZ22" i="20"/>
  <c r="AX22" i="20"/>
  <c r="AX86" i="20" s="1"/>
  <c r="BG86" i="20"/>
  <c r="BI22" i="20"/>
  <c r="BI86" i="20" s="1"/>
  <c r="BJ22" i="20"/>
  <c r="BH22" i="20"/>
  <c r="BH86" i="20" s="1"/>
  <c r="T133" i="20"/>
  <c r="O71" i="18"/>
  <c r="O96" i="10"/>
  <c r="Q71" i="10"/>
  <c r="Q96" i="10" s="1"/>
  <c r="M71" i="18"/>
  <c r="M96" i="10"/>
  <c r="M103" i="10" s="1"/>
  <c r="M75" i="10"/>
  <c r="M78" i="10" s="1"/>
  <c r="Q97" i="11"/>
  <c r="Y72" i="11"/>
  <c r="Y97" i="11" s="1"/>
  <c r="AI114" i="11" s="1"/>
  <c r="W72" i="11"/>
  <c r="W97" i="11" s="1"/>
  <c r="AG114" i="11" s="1"/>
  <c r="U72" i="11"/>
  <c r="U97" i="11" s="1"/>
  <c r="AE114" i="11" s="1"/>
  <c r="S72" i="11"/>
  <c r="S97" i="11" s="1"/>
  <c r="AC114" i="11" s="1"/>
  <c r="V72" i="11"/>
  <c r="V97" i="11" s="1"/>
  <c r="AF114" i="11" s="1"/>
  <c r="X72" i="11"/>
  <c r="X97" i="11" s="1"/>
  <c r="AH114" i="11" s="1"/>
  <c r="T72" i="11"/>
  <c r="T97" i="11" s="1"/>
  <c r="AD114" i="11" s="1"/>
  <c r="N96" i="17"/>
  <c r="N75" i="17"/>
  <c r="N96" i="22"/>
  <c r="N75" i="22"/>
  <c r="N96" i="24"/>
  <c r="N75" i="24"/>
  <c r="Y80" i="13"/>
  <c r="U80" i="13"/>
  <c r="T80" i="13"/>
  <c r="T29" i="15"/>
  <c r="T27" i="21"/>
  <c r="U27" i="21"/>
  <c r="S27" i="21"/>
  <c r="AW99" i="20"/>
  <c r="BB37" i="20"/>
  <c r="BB99" i="20" s="1"/>
  <c r="AZ37" i="20"/>
  <c r="AZ99" i="20" s="1"/>
  <c r="AX37" i="20"/>
  <c r="AX99" i="20" s="1"/>
  <c r="BA37" i="20"/>
  <c r="BA99" i="20" s="1"/>
  <c r="AY37" i="20"/>
  <c r="AY99" i="20" s="1"/>
  <c r="BG99" i="20"/>
  <c r="BJ37" i="20"/>
  <c r="BJ99" i="20" s="1"/>
  <c r="BH37" i="20"/>
  <c r="BH99" i="20" s="1"/>
  <c r="BI37" i="20"/>
  <c r="BI99" i="20" s="1"/>
  <c r="R99" i="20"/>
  <c r="AJ37" i="20"/>
  <c r="AJ99" i="20" s="1"/>
  <c r="AH37" i="20"/>
  <c r="AH99" i="20" s="1"/>
  <c r="AF37" i="20"/>
  <c r="AF99" i="20" s="1"/>
  <c r="AD37" i="20"/>
  <c r="AD99" i="20" s="1"/>
  <c r="AB37" i="20"/>
  <c r="AB99" i="20" s="1"/>
  <c r="Z37" i="20"/>
  <c r="Z99" i="20" s="1"/>
  <c r="X37" i="20"/>
  <c r="X99" i="20" s="1"/>
  <c r="V37" i="20"/>
  <c r="V99" i="20" s="1"/>
  <c r="T37" i="20"/>
  <c r="T99" i="20" s="1"/>
  <c r="AI37" i="20"/>
  <c r="AI99" i="20" s="1"/>
  <c r="AG37" i="20"/>
  <c r="AG99" i="20" s="1"/>
  <c r="AE37" i="20"/>
  <c r="AE99" i="20" s="1"/>
  <c r="AC37" i="20"/>
  <c r="AC99" i="20" s="1"/>
  <c r="AA37" i="20"/>
  <c r="AA99" i="20" s="1"/>
  <c r="Y37" i="20"/>
  <c r="Y99" i="20" s="1"/>
  <c r="W37" i="20"/>
  <c r="W99" i="20" s="1"/>
  <c r="U37" i="20"/>
  <c r="U99" i="20" s="1"/>
  <c r="S37" i="20"/>
  <c r="S99" i="20" s="1"/>
  <c r="AU27" i="20"/>
  <c r="AU94" i="20" s="1"/>
  <c r="AS27" i="20"/>
  <c r="AS94" i="20" s="1"/>
  <c r="AV27" i="20"/>
  <c r="AV94" i="20" s="1"/>
  <c r="AT27" i="20"/>
  <c r="AT94" i="20" s="1"/>
  <c r="AW94" i="20"/>
  <c r="BA27" i="20"/>
  <c r="BA94" i="20" s="1"/>
  <c r="AY27" i="20"/>
  <c r="AY94" i="20" s="1"/>
  <c r="BB27" i="20"/>
  <c r="BB94" i="20" s="1"/>
  <c r="AZ27" i="20"/>
  <c r="AZ94" i="20" s="1"/>
  <c r="AX27" i="20"/>
  <c r="AX94" i="20" s="1"/>
  <c r="BG94" i="20"/>
  <c r="BI27" i="20"/>
  <c r="BI94" i="20" s="1"/>
  <c r="BJ27" i="20"/>
  <c r="BJ94" i="20" s="1"/>
  <c r="BH27" i="20"/>
  <c r="BH94" i="20" s="1"/>
  <c r="Q42" i="17"/>
  <c r="Q56" i="22"/>
  <c r="O59" i="22"/>
  <c r="Q74" i="22"/>
  <c r="Q99" i="22" s="1"/>
  <c r="O99" i="22"/>
  <c r="Q63" i="22"/>
  <c r="O75" i="22"/>
  <c r="O82" i="22"/>
  <c r="Z27" i="11"/>
  <c r="Q97" i="20"/>
  <c r="AR97" i="20" s="1"/>
  <c r="T135" i="20" s="1"/>
  <c r="AR72" i="20"/>
  <c r="R72" i="20"/>
  <c r="BK72" i="20"/>
  <c r="BG72" i="20"/>
  <c r="BC72" i="20"/>
  <c r="AW72" i="20"/>
  <c r="AK72" i="20"/>
  <c r="O85" i="17"/>
  <c r="S41" i="24"/>
  <c r="Q18" i="18"/>
  <c r="AF112" i="12"/>
  <c r="AD112" i="12"/>
  <c r="AI112" i="12"/>
  <c r="T86" i="13"/>
  <c r="AD112" i="13" s="1"/>
  <c r="U86" i="13"/>
  <c r="AE112" i="13" s="1"/>
  <c r="Y86" i="13"/>
  <c r="AI112" i="13" s="1"/>
  <c r="Q74" i="23"/>
  <c r="Q99" i="23" s="1"/>
  <c r="O99" i="23"/>
  <c r="O75" i="23"/>
  <c r="Q63" i="23"/>
  <c r="O82" i="23"/>
  <c r="T48" i="24"/>
  <c r="T81" i="24" s="1"/>
  <c r="S48" i="24"/>
  <c r="S81" i="24" s="1"/>
  <c r="Q81" i="24"/>
  <c r="T80" i="24"/>
  <c r="S80" i="24"/>
  <c r="U26" i="21"/>
  <c r="S26" i="21"/>
  <c r="T26" i="21"/>
  <c r="R87" i="20"/>
  <c r="AI23" i="20"/>
  <c r="AI87" i="20" s="1"/>
  <c r="AG23" i="20"/>
  <c r="AG87" i="20" s="1"/>
  <c r="AE23" i="20"/>
  <c r="AE87" i="20" s="1"/>
  <c r="AC23" i="20"/>
  <c r="AC87" i="20" s="1"/>
  <c r="AA23" i="20"/>
  <c r="AA87" i="20" s="1"/>
  <c r="Y23" i="20"/>
  <c r="Y87" i="20" s="1"/>
  <c r="W23" i="20"/>
  <c r="W87" i="20" s="1"/>
  <c r="U23" i="20"/>
  <c r="U87" i="20" s="1"/>
  <c r="S23" i="20"/>
  <c r="S87" i="20" s="1"/>
  <c r="AJ23" i="20"/>
  <c r="AJ87" i="20" s="1"/>
  <c r="AH23" i="20"/>
  <c r="AH87" i="20" s="1"/>
  <c r="AF23" i="20"/>
  <c r="AF87" i="20" s="1"/>
  <c r="AD23" i="20"/>
  <c r="AD87" i="20" s="1"/>
  <c r="AB23" i="20"/>
  <c r="AB87" i="20" s="1"/>
  <c r="Z23" i="20"/>
  <c r="Z87" i="20" s="1"/>
  <c r="X23" i="20"/>
  <c r="X87" i="20" s="1"/>
  <c r="V23" i="20"/>
  <c r="V87" i="20" s="1"/>
  <c r="T23" i="20"/>
  <c r="T87" i="20" s="1"/>
  <c r="AK87" i="20"/>
  <c r="AQ23" i="20"/>
  <c r="AO23" i="20"/>
  <c r="AM23" i="20"/>
  <c r="AP23" i="20"/>
  <c r="AN23" i="20"/>
  <c r="AL23" i="20"/>
  <c r="BC87" i="20"/>
  <c r="BE23" i="20"/>
  <c r="BE87" i="20" s="1"/>
  <c r="BF23" i="20"/>
  <c r="BF87" i="20" s="1"/>
  <c r="BD23" i="20"/>
  <c r="BD87" i="20" s="1"/>
  <c r="BK87" i="20"/>
  <c r="BO23" i="20"/>
  <c r="BO87" i="20" s="1"/>
  <c r="BM23" i="20"/>
  <c r="BM87" i="20" s="1"/>
  <c r="BN23" i="20"/>
  <c r="BN87" i="20" s="1"/>
  <c r="BL23" i="20"/>
  <c r="BL87" i="20" s="1"/>
  <c r="R88" i="20"/>
  <c r="AI24" i="20"/>
  <c r="AI88" i="20" s="1"/>
  <c r="AG24" i="20"/>
  <c r="AG88" i="20" s="1"/>
  <c r="AE24" i="20"/>
  <c r="AE88" i="20" s="1"/>
  <c r="AC24" i="20"/>
  <c r="AC88" i="20" s="1"/>
  <c r="AA24" i="20"/>
  <c r="AA88" i="20" s="1"/>
  <c r="Y24" i="20"/>
  <c r="Y88" i="20" s="1"/>
  <c r="W24" i="20"/>
  <c r="W88" i="20" s="1"/>
  <c r="U24" i="20"/>
  <c r="U88" i="20" s="1"/>
  <c r="S24" i="20"/>
  <c r="S88" i="20" s="1"/>
  <c r="AJ24" i="20"/>
  <c r="AJ88" i="20" s="1"/>
  <c r="AH24" i="20"/>
  <c r="AH88" i="20" s="1"/>
  <c r="AF24" i="20"/>
  <c r="AF88" i="20" s="1"/>
  <c r="AD24" i="20"/>
  <c r="AD88" i="20" s="1"/>
  <c r="AB24" i="20"/>
  <c r="AB88" i="20" s="1"/>
  <c r="Z24" i="20"/>
  <c r="Z88" i="20" s="1"/>
  <c r="X24" i="20"/>
  <c r="X88" i="20" s="1"/>
  <c r="V24" i="20"/>
  <c r="V88" i="20" s="1"/>
  <c r="T24" i="20"/>
  <c r="T88" i="20" s="1"/>
  <c r="AK88" i="20"/>
  <c r="AQ24" i="20"/>
  <c r="AO24" i="20"/>
  <c r="AM24" i="20"/>
  <c r="AP24" i="20"/>
  <c r="AN24" i="20"/>
  <c r="AL24" i="20"/>
  <c r="BC88" i="20"/>
  <c r="BE24" i="20"/>
  <c r="BE88" i="20" s="1"/>
  <c r="BF24" i="20"/>
  <c r="BF88" i="20" s="1"/>
  <c r="BD24" i="20"/>
  <c r="BD88" i="20" s="1"/>
  <c r="BK88" i="20"/>
  <c r="BO24" i="20"/>
  <c r="BO88" i="20" s="1"/>
  <c r="BM24" i="20"/>
  <c r="BM88" i="20" s="1"/>
  <c r="BN24" i="20"/>
  <c r="BN88" i="20" s="1"/>
  <c r="BL24" i="20"/>
  <c r="BL88" i="20" s="1"/>
  <c r="S29" i="24"/>
  <c r="Q83" i="24"/>
  <c r="Q47" i="18"/>
  <c r="O80" i="18"/>
  <c r="AW93" i="20"/>
  <c r="BB36" i="20"/>
  <c r="BB93" i="20" s="1"/>
  <c r="AZ36" i="20"/>
  <c r="AZ93" i="20" s="1"/>
  <c r="AX36" i="20"/>
  <c r="AX93" i="20" s="1"/>
  <c r="BA36" i="20"/>
  <c r="BA93" i="20" s="1"/>
  <c r="AY36" i="20"/>
  <c r="AY93" i="20" s="1"/>
  <c r="BG93" i="20"/>
  <c r="BJ36" i="20"/>
  <c r="BJ93" i="20" s="1"/>
  <c r="BH36" i="20"/>
  <c r="BH93" i="20" s="1"/>
  <c r="BI36" i="20"/>
  <c r="BI93" i="20" s="1"/>
  <c r="R93" i="20"/>
  <c r="AJ36" i="20"/>
  <c r="AJ93" i="20" s="1"/>
  <c r="AH36" i="20"/>
  <c r="AH93" i="20" s="1"/>
  <c r="AF36" i="20"/>
  <c r="AF93" i="20" s="1"/>
  <c r="AD36" i="20"/>
  <c r="AD93" i="20" s="1"/>
  <c r="AB36" i="20"/>
  <c r="AB93" i="20" s="1"/>
  <c r="Z36" i="20"/>
  <c r="Z93" i="20" s="1"/>
  <c r="X36" i="20"/>
  <c r="X93" i="20" s="1"/>
  <c r="V36" i="20"/>
  <c r="V93" i="20" s="1"/>
  <c r="T36" i="20"/>
  <c r="T93" i="20" s="1"/>
  <c r="AI36" i="20"/>
  <c r="AI93" i="20" s="1"/>
  <c r="AG36" i="20"/>
  <c r="AG93" i="20" s="1"/>
  <c r="AE36" i="20"/>
  <c r="AE93" i="20" s="1"/>
  <c r="AC36" i="20"/>
  <c r="AC93" i="20" s="1"/>
  <c r="AA36" i="20"/>
  <c r="AA93" i="20" s="1"/>
  <c r="Y36" i="20"/>
  <c r="Y93" i="20" s="1"/>
  <c r="W36" i="20"/>
  <c r="W93" i="20" s="1"/>
  <c r="U36" i="20"/>
  <c r="U93" i="20" s="1"/>
  <c r="S36" i="20"/>
  <c r="S93" i="20" s="1"/>
  <c r="AR29" i="20"/>
  <c r="AU20" i="20"/>
  <c r="AS20" i="20"/>
  <c r="AV20" i="20"/>
  <c r="AT20" i="20"/>
  <c r="AW83" i="20"/>
  <c r="AW29" i="20"/>
  <c r="BA20" i="20"/>
  <c r="AY20" i="20"/>
  <c r="BB20" i="20"/>
  <c r="AZ20" i="20"/>
  <c r="AX20" i="20"/>
  <c r="BG83" i="20"/>
  <c r="BG29" i="20"/>
  <c r="BI20" i="20"/>
  <c r="BJ20" i="20"/>
  <c r="BH20" i="20"/>
  <c r="Q42" i="20"/>
  <c r="Q96" i="14"/>
  <c r="Y71" i="14"/>
  <c r="W71" i="14"/>
  <c r="U71" i="14"/>
  <c r="Z71" i="14"/>
  <c r="X71" i="14"/>
  <c r="V71" i="14"/>
  <c r="T71" i="14"/>
  <c r="Q75" i="14"/>
  <c r="Q49" i="16" l="1"/>
  <c r="O78" i="10"/>
  <c r="Q41" i="18"/>
  <c r="Q42" i="10"/>
  <c r="N103" i="23"/>
  <c r="Q75" i="10"/>
  <c r="BE85" i="20"/>
  <c r="AT93" i="20"/>
  <c r="BD56" i="20"/>
  <c r="AT56" i="20"/>
  <c r="AT85" i="20" s="1"/>
  <c r="BF56" i="20"/>
  <c r="BF85" i="20" s="1"/>
  <c r="AU56" i="20"/>
  <c r="M103" i="19"/>
  <c r="O103" i="10"/>
  <c r="S110" i="10" s="1"/>
  <c r="S112" i="10" s="1"/>
  <c r="O94" i="13"/>
  <c r="Q57" i="13"/>
  <c r="Q59" i="13" s="1"/>
  <c r="N103" i="10"/>
  <c r="M59" i="19"/>
  <c r="M78" i="19" s="1"/>
  <c r="O59" i="19"/>
  <c r="AG85" i="20"/>
  <c r="Q69" i="13"/>
  <c r="V69" i="13" s="1"/>
  <c r="V93" i="13" s="1"/>
  <c r="Q82" i="15"/>
  <c r="Y85" i="20"/>
  <c r="AJ85" i="20"/>
  <c r="BB85" i="20"/>
  <c r="Q64" i="19"/>
  <c r="Q75" i="19" s="1"/>
  <c r="O85" i="19"/>
  <c r="Q85" i="19" s="1"/>
  <c r="Q64" i="13"/>
  <c r="V64" i="13" s="1"/>
  <c r="V83" i="13" s="1"/>
  <c r="O94" i="21"/>
  <c r="O103" i="21" s="1"/>
  <c r="AD117" i="21" s="1"/>
  <c r="Q99" i="15"/>
  <c r="N57" i="18"/>
  <c r="N94" i="18" s="1"/>
  <c r="Q59" i="10"/>
  <c r="BD85" i="20"/>
  <c r="T85" i="20"/>
  <c r="O75" i="19"/>
  <c r="O78" i="19" s="1"/>
  <c r="O93" i="19"/>
  <c r="Q93" i="19" s="1"/>
  <c r="Q57" i="15"/>
  <c r="Q94" i="15" s="1"/>
  <c r="Q78" i="10"/>
  <c r="Q127" i="10" s="1"/>
  <c r="BN85" i="20"/>
  <c r="N103" i="17"/>
  <c r="BA85" i="20"/>
  <c r="N103" i="24"/>
  <c r="O59" i="15"/>
  <c r="O78" i="15" s="1"/>
  <c r="AB85" i="20"/>
  <c r="AX85" i="20"/>
  <c r="M49" i="18"/>
  <c r="O85" i="15"/>
  <c r="O103" i="15" s="1"/>
  <c r="V117" i="15" s="1"/>
  <c r="N59" i="17"/>
  <c r="N78" i="17" s="1"/>
  <c r="N56" i="18"/>
  <c r="N85" i="18" s="1"/>
  <c r="N103" i="18" s="1"/>
  <c r="N59" i="24"/>
  <c r="N78" i="24" s="1"/>
  <c r="M103" i="21"/>
  <c r="V96" i="13"/>
  <c r="M59" i="21"/>
  <c r="M78" i="21" s="1"/>
  <c r="N103" i="22"/>
  <c r="U96" i="21"/>
  <c r="O103" i="14"/>
  <c r="AI117" i="14" s="1"/>
  <c r="S96" i="15"/>
  <c r="U57" i="21"/>
  <c r="U94" i="21" s="1"/>
  <c r="U85" i="20"/>
  <c r="X85" i="20"/>
  <c r="Q84" i="15"/>
  <c r="O75" i="13"/>
  <c r="O78" i="13" s="1"/>
  <c r="BE32" i="9"/>
  <c r="M59" i="13"/>
  <c r="M78" i="13" s="1"/>
  <c r="S85" i="20"/>
  <c r="AA85" i="20"/>
  <c r="V85" i="20"/>
  <c r="AD85" i="20"/>
  <c r="AZ85" i="20"/>
  <c r="S65" i="15"/>
  <c r="S84" i="15" s="1"/>
  <c r="O82" i="13"/>
  <c r="O103" i="13" s="1"/>
  <c r="AU85" i="20"/>
  <c r="AV85" i="20"/>
  <c r="N59" i="22"/>
  <c r="N78" i="22" s="1"/>
  <c r="Q56" i="21"/>
  <c r="Q85" i="21" s="1"/>
  <c r="AC85" i="20"/>
  <c r="AF85" i="20"/>
  <c r="T96" i="21"/>
  <c r="W96" i="13"/>
  <c r="BE20" i="9"/>
  <c r="N59" i="21"/>
  <c r="N78" i="21" s="1"/>
  <c r="M103" i="13"/>
  <c r="AW42" i="20"/>
  <c r="AR42" i="20"/>
  <c r="BL85" i="20"/>
  <c r="W85" i="20"/>
  <c r="AE85" i="20"/>
  <c r="Z85" i="20"/>
  <c r="AH85" i="20"/>
  <c r="T64" i="15"/>
  <c r="T83" i="15" s="1"/>
  <c r="Q75" i="15"/>
  <c r="BO85" i="20"/>
  <c r="T57" i="21"/>
  <c r="T94" i="21" s="1"/>
  <c r="M85" i="15"/>
  <c r="M103" i="15" s="1"/>
  <c r="N103" i="21"/>
  <c r="T63" i="15"/>
  <c r="T82" i="15" s="1"/>
  <c r="Q94" i="21"/>
  <c r="O59" i="21"/>
  <c r="O78" i="21" s="1"/>
  <c r="T96" i="13"/>
  <c r="U96" i="13"/>
  <c r="BE44" i="9"/>
  <c r="BF42" i="9" s="1"/>
  <c r="AO42" i="20"/>
  <c r="AK42" i="20"/>
  <c r="R42" i="20"/>
  <c r="X57" i="14"/>
  <c r="X94" i="14" s="1"/>
  <c r="T57" i="14"/>
  <c r="T94" i="14" s="1"/>
  <c r="W57" i="14"/>
  <c r="W94" i="14" s="1"/>
  <c r="Z57" i="14"/>
  <c r="Z94" i="14" s="1"/>
  <c r="V57" i="14"/>
  <c r="V94" i="14" s="1"/>
  <c r="Y57" i="14"/>
  <c r="Y94" i="14" s="1"/>
  <c r="U57" i="14"/>
  <c r="U94" i="14" s="1"/>
  <c r="Q94" i="14"/>
  <c r="Q59" i="14"/>
  <c r="Q78" i="14" s="1"/>
  <c r="Q127" i="14" s="1"/>
  <c r="BK42" i="20"/>
  <c r="AN42" i="20"/>
  <c r="Q83" i="15"/>
  <c r="X96" i="13"/>
  <c r="BE28" i="9"/>
  <c r="BE16" i="9"/>
  <c r="BE8" i="9"/>
  <c r="S104" i="16"/>
  <c r="Q56" i="16"/>
  <c r="O59" i="16"/>
  <c r="O85" i="16"/>
  <c r="Q64" i="16"/>
  <c r="Q83" i="16" s="1"/>
  <c r="O83" i="16"/>
  <c r="N94" i="16"/>
  <c r="N103" i="16" s="1"/>
  <c r="N59" i="16"/>
  <c r="N78" i="16" s="1"/>
  <c r="Q69" i="16"/>
  <c r="Q93" i="16" s="1"/>
  <c r="O93" i="16"/>
  <c r="Q74" i="16"/>
  <c r="Q99" i="16" s="1"/>
  <c r="O99" i="16"/>
  <c r="Q65" i="16"/>
  <c r="Q84" i="16" s="1"/>
  <c r="O84" i="16"/>
  <c r="O75" i="16"/>
  <c r="Q63" i="16"/>
  <c r="O82" i="16"/>
  <c r="M59" i="16"/>
  <c r="M78" i="16" s="1"/>
  <c r="M85" i="16"/>
  <c r="M103" i="16" s="1"/>
  <c r="Q57" i="16"/>
  <c r="Q94" i="16" s="1"/>
  <c r="O94" i="16"/>
  <c r="Q103" i="14"/>
  <c r="Q105" i="14" s="1"/>
  <c r="Q109" i="14" s="1"/>
  <c r="Q111" i="14" s="1"/>
  <c r="V111" i="14" s="1"/>
  <c r="V125" i="14" s="1"/>
  <c r="W42" i="14"/>
  <c r="T42" i="15"/>
  <c r="S49" i="21"/>
  <c r="V42" i="13"/>
  <c r="O103" i="23"/>
  <c r="S110" i="23" s="1"/>
  <c r="S112" i="23" s="1"/>
  <c r="AD111" i="14"/>
  <c r="T103" i="14"/>
  <c r="U103" i="14"/>
  <c r="AE111" i="14"/>
  <c r="AF111" i="14"/>
  <c r="V103" i="14"/>
  <c r="W103" i="14"/>
  <c r="AG111" i="14"/>
  <c r="X103" i="14"/>
  <c r="AH111" i="14"/>
  <c r="Y103" i="14"/>
  <c r="AI111" i="14"/>
  <c r="AJ111" i="14"/>
  <c r="Z103" i="14"/>
  <c r="BE41" i="9"/>
  <c r="BF41" i="9" s="1"/>
  <c r="BE12" i="9"/>
  <c r="U49" i="14"/>
  <c r="V49" i="14"/>
  <c r="W49" i="14"/>
  <c r="X49" i="14"/>
  <c r="Y49" i="14"/>
  <c r="Z49" i="14"/>
  <c r="V80" i="12"/>
  <c r="S47" i="12"/>
  <c r="U80" i="12"/>
  <c r="X80" i="12"/>
  <c r="Q57" i="12"/>
  <c r="O94" i="12"/>
  <c r="Q64" i="12"/>
  <c r="O83" i="12"/>
  <c r="Z48" i="12"/>
  <c r="Z81" i="12" s="1"/>
  <c r="V48" i="12"/>
  <c r="V81" i="12" s="1"/>
  <c r="Y48" i="12"/>
  <c r="Y81" i="12" s="1"/>
  <c r="W48" i="12"/>
  <c r="W81" i="12" s="1"/>
  <c r="Q81" i="12"/>
  <c r="X48" i="12"/>
  <c r="X81" i="12" s="1"/>
  <c r="T48" i="12"/>
  <c r="T81" i="12" s="1"/>
  <c r="U48" i="12"/>
  <c r="U49" i="12" s="1"/>
  <c r="Q49" i="12"/>
  <c r="T80" i="12"/>
  <c r="Y80" i="12"/>
  <c r="Z80" i="12"/>
  <c r="W80" i="12"/>
  <c r="Q69" i="12"/>
  <c r="O93" i="12"/>
  <c r="Q74" i="12"/>
  <c r="O99" i="12"/>
  <c r="Q65" i="12"/>
  <c r="O84" i="12"/>
  <c r="Q63" i="12"/>
  <c r="O75" i="12"/>
  <c r="O82" i="12"/>
  <c r="Q56" i="12"/>
  <c r="O85" i="12"/>
  <c r="O59" i="12"/>
  <c r="M85" i="12"/>
  <c r="M59" i="12"/>
  <c r="M78" i="12" s="1"/>
  <c r="M103" i="12"/>
  <c r="O103" i="24"/>
  <c r="AD117" i="24" s="1"/>
  <c r="Q103" i="10"/>
  <c r="S109" i="10" s="1"/>
  <c r="S108" i="10" s="1"/>
  <c r="Z41" i="11"/>
  <c r="Q103" i="20"/>
  <c r="Q105" i="20" s="1"/>
  <c r="Q109" i="20" s="1"/>
  <c r="Q111" i="20" s="1"/>
  <c r="R103" i="10"/>
  <c r="O103" i="17"/>
  <c r="S110" i="17" s="1"/>
  <c r="S112" i="17" s="1"/>
  <c r="BJ80" i="20"/>
  <c r="BJ103" i="20" s="1"/>
  <c r="BH80" i="20"/>
  <c r="BH103" i="20" s="1"/>
  <c r="W137" i="20"/>
  <c r="BG104" i="20"/>
  <c r="BG105" i="20"/>
  <c r="BE80" i="20"/>
  <c r="BE103" i="20" s="1"/>
  <c r="AY48" i="20"/>
  <c r="AY81" i="20" s="1"/>
  <c r="AZ48" i="20"/>
  <c r="AZ81" i="20" s="1"/>
  <c r="AW81" i="20"/>
  <c r="BA48" i="20"/>
  <c r="BA81" i="20" s="1"/>
  <c r="BB48" i="20"/>
  <c r="BB81" i="20" s="1"/>
  <c r="AX48" i="20"/>
  <c r="AX81" i="20" s="1"/>
  <c r="AU48" i="20"/>
  <c r="AU81" i="20" s="1"/>
  <c r="AV48" i="20"/>
  <c r="AV81" i="20" s="1"/>
  <c r="AS48" i="20"/>
  <c r="AS81" i="20" s="1"/>
  <c r="AT48" i="20"/>
  <c r="AT81" i="20" s="1"/>
  <c r="BO48" i="20"/>
  <c r="BO81" i="20" s="1"/>
  <c r="BN48" i="20"/>
  <c r="BN81" i="20" s="1"/>
  <c r="BL48" i="20"/>
  <c r="BL81" i="20" s="1"/>
  <c r="BM48" i="20"/>
  <c r="BM81" i="20" s="1"/>
  <c r="BK81" i="20"/>
  <c r="X132" i="20" s="1"/>
  <c r="AZ49" i="20"/>
  <c r="AZ80" i="20"/>
  <c r="AZ103" i="20" s="1"/>
  <c r="BA49" i="20"/>
  <c r="BA80" i="20"/>
  <c r="BA103" i="20" s="1"/>
  <c r="BB80" i="20"/>
  <c r="BB103" i="20" s="1"/>
  <c r="BB49" i="20"/>
  <c r="AW103" i="20"/>
  <c r="U132" i="20"/>
  <c r="V80" i="20"/>
  <c r="V103" i="20" s="1"/>
  <c r="AD80" i="20"/>
  <c r="AD103" i="20" s="1"/>
  <c r="S80" i="20"/>
  <c r="S103" i="20" s="1"/>
  <c r="AA80" i="20"/>
  <c r="AA103" i="20" s="1"/>
  <c r="AI80" i="20"/>
  <c r="AI103" i="20" s="1"/>
  <c r="X80" i="20"/>
  <c r="X103" i="20" s="1"/>
  <c r="AF80" i="20"/>
  <c r="AF103" i="20" s="1"/>
  <c r="U80" i="20"/>
  <c r="U103" i="20" s="1"/>
  <c r="AC80" i="20"/>
  <c r="AC103" i="20" s="1"/>
  <c r="AV80" i="20"/>
  <c r="AV103" i="20" s="1"/>
  <c r="AS80" i="20"/>
  <c r="AS103" i="20" s="1"/>
  <c r="BN80" i="20"/>
  <c r="BN103" i="20" s="1"/>
  <c r="BL80" i="20"/>
  <c r="BL103" i="20" s="1"/>
  <c r="BO80" i="20"/>
  <c r="BO103" i="20" s="1"/>
  <c r="Q59" i="19"/>
  <c r="S94" i="21"/>
  <c r="T49" i="21"/>
  <c r="Q59" i="24"/>
  <c r="T42" i="21"/>
  <c r="AM42" i="20"/>
  <c r="AQ42" i="20"/>
  <c r="U69" i="21"/>
  <c r="U93" i="21" s="1"/>
  <c r="Q93" i="21"/>
  <c r="T69" i="21"/>
  <c r="T93" i="21" s="1"/>
  <c r="S69" i="21"/>
  <c r="S93" i="21" s="1"/>
  <c r="BI80" i="20"/>
  <c r="BI103" i="20" s="1"/>
  <c r="BD80" i="20"/>
  <c r="BD103" i="20" s="1"/>
  <c r="BF80" i="20"/>
  <c r="BF103" i="20" s="1"/>
  <c r="BC103" i="20"/>
  <c r="T132" i="20"/>
  <c r="AR103" i="20"/>
  <c r="AK103" i="20"/>
  <c r="AN80" i="20"/>
  <c r="AN103" i="20" s="1"/>
  <c r="AQ80" i="20"/>
  <c r="AQ103" i="20" s="1"/>
  <c r="AM80" i="20"/>
  <c r="AM103" i="20" s="1"/>
  <c r="AP80" i="20"/>
  <c r="AP103" i="20" s="1"/>
  <c r="AO80" i="20"/>
  <c r="AO103" i="20" s="1"/>
  <c r="AL80" i="20"/>
  <c r="AL103" i="20" s="1"/>
  <c r="BJ48" i="20"/>
  <c r="BJ81" i="20" s="1"/>
  <c r="BI48" i="20"/>
  <c r="BI81" i="20" s="1"/>
  <c r="BH48" i="20"/>
  <c r="BH81" i="20" s="1"/>
  <c r="BG81" i="20"/>
  <c r="W132" i="20" s="1"/>
  <c r="BF48" i="20"/>
  <c r="BF81" i="20" s="1"/>
  <c r="BD48" i="20"/>
  <c r="BD81" i="20" s="1"/>
  <c r="BE48" i="20"/>
  <c r="BE81" i="20" s="1"/>
  <c r="BC81" i="20"/>
  <c r="V132" i="20" s="1"/>
  <c r="AO48" i="20"/>
  <c r="AO49" i="20" s="1"/>
  <c r="AP48" i="20"/>
  <c r="AP49" i="20" s="1"/>
  <c r="AL48" i="20"/>
  <c r="AL49" i="20" s="1"/>
  <c r="AM48" i="20"/>
  <c r="AM49" i="20" s="1"/>
  <c r="AK81" i="20"/>
  <c r="AQ48" i="20"/>
  <c r="AQ49" i="20" s="1"/>
  <c r="AN48" i="20"/>
  <c r="AN49" i="20" s="1"/>
  <c r="AI48" i="20"/>
  <c r="AI81" i="20" s="1"/>
  <c r="AE48" i="20"/>
  <c r="AE81" i="20" s="1"/>
  <c r="AA48" i="20"/>
  <c r="AA81" i="20" s="1"/>
  <c r="W48" i="20"/>
  <c r="W81" i="20" s="1"/>
  <c r="S48" i="20"/>
  <c r="S81" i="20" s="1"/>
  <c r="AH48" i="20"/>
  <c r="AH81" i="20" s="1"/>
  <c r="AD48" i="20"/>
  <c r="AD81" i="20" s="1"/>
  <c r="Z48" i="20"/>
  <c r="Z81" i="20" s="1"/>
  <c r="V48" i="20"/>
  <c r="V81" i="20" s="1"/>
  <c r="AC48" i="20"/>
  <c r="AC81" i="20" s="1"/>
  <c r="U48" i="20"/>
  <c r="U81" i="20" s="1"/>
  <c r="AF48" i="20"/>
  <c r="AF81" i="20" s="1"/>
  <c r="X48" i="20"/>
  <c r="X81" i="20" s="1"/>
  <c r="AG48" i="20"/>
  <c r="AG81" i="20" s="1"/>
  <c r="Y48" i="20"/>
  <c r="Y81" i="20" s="1"/>
  <c r="AJ48" i="20"/>
  <c r="AJ81" i="20" s="1"/>
  <c r="AB48" i="20"/>
  <c r="AB81" i="20" s="1"/>
  <c r="T48" i="20"/>
  <c r="T81" i="20" s="1"/>
  <c r="R81" i="20"/>
  <c r="R132" i="20" s="1"/>
  <c r="S69" i="24"/>
  <c r="S93" i="24" s="1"/>
  <c r="T69" i="24"/>
  <c r="T93" i="24" s="1"/>
  <c r="Q93" i="24"/>
  <c r="AW49" i="20"/>
  <c r="AX80" i="20"/>
  <c r="AX103" i="20" s="1"/>
  <c r="AY80" i="20"/>
  <c r="AY103" i="20" s="1"/>
  <c r="R103" i="20"/>
  <c r="Z80" i="20"/>
  <c r="Z103" i="20" s="1"/>
  <c r="AH80" i="20"/>
  <c r="AH103" i="20" s="1"/>
  <c r="W80" i="20"/>
  <c r="W103" i="20" s="1"/>
  <c r="AE80" i="20"/>
  <c r="AE103" i="20" s="1"/>
  <c r="T80" i="20"/>
  <c r="T103" i="20" s="1"/>
  <c r="AB80" i="20"/>
  <c r="AB103" i="20" s="1"/>
  <c r="AJ80" i="20"/>
  <c r="AJ103" i="20" s="1"/>
  <c r="Y80" i="20"/>
  <c r="Y103" i="20" s="1"/>
  <c r="AG80" i="20"/>
  <c r="AG103" i="20" s="1"/>
  <c r="AU80" i="20"/>
  <c r="AU103" i="20" s="1"/>
  <c r="AT80" i="20"/>
  <c r="AT103" i="20" s="1"/>
  <c r="AR49" i="20"/>
  <c r="BM80" i="20"/>
  <c r="BM103" i="20" s="1"/>
  <c r="BK49" i="20"/>
  <c r="BK105" i="20"/>
  <c r="X137" i="20"/>
  <c r="BK104" i="20"/>
  <c r="O70" i="11"/>
  <c r="BE49" i="9"/>
  <c r="W138" i="20"/>
  <c r="S138" i="20"/>
  <c r="V138" i="20"/>
  <c r="R138" i="20"/>
  <c r="U138" i="20"/>
  <c r="T138" i="20"/>
  <c r="X138" i="20"/>
  <c r="S49" i="24"/>
  <c r="Q85" i="22"/>
  <c r="Q59" i="22"/>
  <c r="Q85" i="17"/>
  <c r="Q59" i="17"/>
  <c r="Q85" i="23"/>
  <c r="Q59" i="23"/>
  <c r="S42" i="21"/>
  <c r="AE112" i="12"/>
  <c r="BJ86" i="20"/>
  <c r="AY86" i="20"/>
  <c r="U42" i="21"/>
  <c r="Z42" i="12"/>
  <c r="T42" i="12"/>
  <c r="BG42" i="20"/>
  <c r="S42" i="24"/>
  <c r="AZ86" i="20"/>
  <c r="AU86" i="20"/>
  <c r="X42" i="11"/>
  <c r="Y42" i="11"/>
  <c r="W42" i="13"/>
  <c r="X42" i="13"/>
  <c r="BC42" i="20"/>
  <c r="AL42" i="20"/>
  <c r="AP42" i="20"/>
  <c r="T42" i="24"/>
  <c r="BL86" i="20"/>
  <c r="BM86" i="20"/>
  <c r="Z86" i="11"/>
  <c r="U42" i="13"/>
  <c r="O78" i="23"/>
  <c r="W133" i="20"/>
  <c r="U133" i="20"/>
  <c r="O78" i="17"/>
  <c r="N78" i="23"/>
  <c r="O78" i="22"/>
  <c r="T42" i="11"/>
  <c r="U42" i="11"/>
  <c r="Z72" i="11"/>
  <c r="S97" i="12"/>
  <c r="T96" i="14"/>
  <c r="T75" i="14"/>
  <c r="T78" i="14" s="1"/>
  <c r="X96" i="14"/>
  <c r="X75" i="14"/>
  <c r="U96" i="14"/>
  <c r="U75" i="14"/>
  <c r="Y96" i="14"/>
  <c r="Y75" i="14"/>
  <c r="BJ83" i="20"/>
  <c r="BJ29" i="20"/>
  <c r="AX83" i="20"/>
  <c r="AX29" i="20"/>
  <c r="BB83" i="20"/>
  <c r="BB29" i="20"/>
  <c r="BA83" i="20"/>
  <c r="BA29" i="20"/>
  <c r="AV83" i="20"/>
  <c r="AV29" i="20"/>
  <c r="AU83" i="20"/>
  <c r="AU29" i="20"/>
  <c r="Q80" i="18"/>
  <c r="AQ87" i="20"/>
  <c r="AO87" i="20"/>
  <c r="AM87" i="20"/>
  <c r="AP87" i="20"/>
  <c r="AN87" i="20"/>
  <c r="AL87" i="20"/>
  <c r="S103" i="24"/>
  <c r="AC111" i="24"/>
  <c r="AD111" i="24"/>
  <c r="T103" i="24"/>
  <c r="Q75" i="23"/>
  <c r="Q82" i="23"/>
  <c r="T56" i="15"/>
  <c r="T85" i="15" s="1"/>
  <c r="S56" i="15"/>
  <c r="S85" i="15" s="1"/>
  <c r="Q85" i="15"/>
  <c r="AW97" i="20"/>
  <c r="U135" i="20" s="1"/>
  <c r="BB72" i="20"/>
  <c r="BB97" i="20" s="1"/>
  <c r="AZ72" i="20"/>
  <c r="AZ97" i="20" s="1"/>
  <c r="AX72" i="20"/>
  <c r="AX97" i="20" s="1"/>
  <c r="BA72" i="20"/>
  <c r="BA97" i="20" s="1"/>
  <c r="AY72" i="20"/>
  <c r="AY97" i="20" s="1"/>
  <c r="BG97" i="20"/>
  <c r="W135" i="20" s="1"/>
  <c r="BJ72" i="20"/>
  <c r="BJ97" i="20" s="1"/>
  <c r="BH72" i="20"/>
  <c r="BH97" i="20" s="1"/>
  <c r="BI72" i="20"/>
  <c r="BI97" i="20" s="1"/>
  <c r="R97" i="20"/>
  <c r="R135" i="20" s="1"/>
  <c r="AJ72" i="20"/>
  <c r="AJ97" i="20" s="1"/>
  <c r="AH72" i="20"/>
  <c r="AH97" i="20" s="1"/>
  <c r="AF72" i="20"/>
  <c r="AF97" i="20" s="1"/>
  <c r="AD72" i="20"/>
  <c r="AD97" i="20" s="1"/>
  <c r="AB72" i="20"/>
  <c r="AB97" i="20" s="1"/>
  <c r="Z72" i="20"/>
  <c r="Z97" i="20" s="1"/>
  <c r="X72" i="20"/>
  <c r="X97" i="20" s="1"/>
  <c r="V72" i="20"/>
  <c r="V97" i="20" s="1"/>
  <c r="T72" i="20"/>
  <c r="T97" i="20" s="1"/>
  <c r="AI72" i="20"/>
  <c r="AI97" i="20" s="1"/>
  <c r="AG72" i="20"/>
  <c r="AG97" i="20" s="1"/>
  <c r="AE72" i="20"/>
  <c r="AE97" i="20" s="1"/>
  <c r="AC72" i="20"/>
  <c r="AC97" i="20" s="1"/>
  <c r="AA72" i="20"/>
  <c r="AA97" i="20" s="1"/>
  <c r="Y72" i="20"/>
  <c r="Y97" i="20" s="1"/>
  <c r="W72" i="20"/>
  <c r="W97" i="20" s="1"/>
  <c r="U72" i="20"/>
  <c r="U97" i="20" s="1"/>
  <c r="S72" i="20"/>
  <c r="S97" i="20" s="1"/>
  <c r="U103" i="13"/>
  <c r="AE111" i="13"/>
  <c r="M96" i="18"/>
  <c r="M75" i="18"/>
  <c r="S57" i="24"/>
  <c r="S94" i="24" s="1"/>
  <c r="T57" i="24"/>
  <c r="T94" i="24" s="1"/>
  <c r="Q94" i="24"/>
  <c r="Q29" i="18"/>
  <c r="AU82" i="20"/>
  <c r="AU41" i="20"/>
  <c r="AV82" i="20"/>
  <c r="AV41" i="20"/>
  <c r="BI82" i="20"/>
  <c r="BI41" i="20"/>
  <c r="BH82" i="20"/>
  <c r="BH41" i="20"/>
  <c r="BA82" i="20"/>
  <c r="BA41" i="20"/>
  <c r="AX82" i="20"/>
  <c r="AX41" i="20"/>
  <c r="BB82" i="20"/>
  <c r="BB41" i="20"/>
  <c r="AK39" i="9"/>
  <c r="AL39" i="9" s="1"/>
  <c r="AL34" i="9"/>
  <c r="X42" i="14"/>
  <c r="T42" i="14"/>
  <c r="T63" i="24"/>
  <c r="S63" i="24"/>
  <c r="Q75" i="24"/>
  <c r="Q82" i="24"/>
  <c r="T74" i="24"/>
  <c r="T99" i="24" s="1"/>
  <c r="S74" i="24"/>
  <c r="S99" i="24" s="1"/>
  <c r="Q99" i="24"/>
  <c r="S56" i="24"/>
  <c r="S85" i="24" s="1"/>
  <c r="T56" i="24"/>
  <c r="T85" i="24" s="1"/>
  <c r="S103" i="15"/>
  <c r="V111" i="15"/>
  <c r="N75" i="18"/>
  <c r="BN83" i="20"/>
  <c r="BN29" i="20"/>
  <c r="BO83" i="20"/>
  <c r="BO29" i="20"/>
  <c r="BF83" i="20"/>
  <c r="BF29" i="20"/>
  <c r="T83" i="20"/>
  <c r="T29" i="20"/>
  <c r="X83" i="20"/>
  <c r="X29" i="20"/>
  <c r="AB83" i="20"/>
  <c r="AB29" i="20"/>
  <c r="AF83" i="20"/>
  <c r="AF29" i="20"/>
  <c r="AJ83" i="20"/>
  <c r="AJ29" i="20"/>
  <c r="U83" i="20"/>
  <c r="U29" i="20"/>
  <c r="Y83" i="20"/>
  <c r="Y29" i="20"/>
  <c r="AC83" i="20"/>
  <c r="AC29" i="20"/>
  <c r="AG83" i="20"/>
  <c r="AG29" i="20"/>
  <c r="U80" i="11"/>
  <c r="Y80" i="11"/>
  <c r="T80" i="11"/>
  <c r="X80" i="11"/>
  <c r="X48" i="11"/>
  <c r="X81" i="11" s="1"/>
  <c r="V48" i="11"/>
  <c r="V81" i="11" s="1"/>
  <c r="T48" i="11"/>
  <c r="T81" i="11" s="1"/>
  <c r="Y48" i="11"/>
  <c r="Y81" i="11" s="1"/>
  <c r="W48" i="11"/>
  <c r="W81" i="11" s="1"/>
  <c r="U48" i="11"/>
  <c r="U81" i="11" s="1"/>
  <c r="S48" i="11"/>
  <c r="S81" i="11" s="1"/>
  <c r="Q81" i="11"/>
  <c r="AP99" i="20"/>
  <c r="AN99" i="20"/>
  <c r="AL99" i="20"/>
  <c r="AQ99" i="20"/>
  <c r="AO99" i="20"/>
  <c r="AM99" i="20"/>
  <c r="O96" i="22"/>
  <c r="Q71" i="22"/>
  <c r="Q96" i="22" s="1"/>
  <c r="S133" i="20"/>
  <c r="AP86" i="20"/>
  <c r="AN86" i="20"/>
  <c r="AL86" i="20"/>
  <c r="AQ86" i="20"/>
  <c r="AO86" i="20"/>
  <c r="AM86" i="20"/>
  <c r="V86" i="20"/>
  <c r="Z86" i="20"/>
  <c r="AD86" i="20"/>
  <c r="AH86" i="20"/>
  <c r="S86" i="20"/>
  <c r="W86" i="20"/>
  <c r="AA86" i="20"/>
  <c r="AE86" i="20"/>
  <c r="AI86" i="20"/>
  <c r="U49" i="21"/>
  <c r="Q85" i="24"/>
  <c r="W42" i="11"/>
  <c r="S42" i="11"/>
  <c r="W96" i="12"/>
  <c r="Y96" i="12"/>
  <c r="V96" i="12"/>
  <c r="Z96" i="12"/>
  <c r="S82" i="20"/>
  <c r="S41" i="20"/>
  <c r="W82" i="20"/>
  <c r="W41" i="20"/>
  <c r="AA82" i="20"/>
  <c r="AA41" i="20"/>
  <c r="AE82" i="20"/>
  <c r="AE41" i="20"/>
  <c r="AI82" i="20"/>
  <c r="AI41" i="20"/>
  <c r="V82" i="20"/>
  <c r="V41" i="20"/>
  <c r="Z82" i="20"/>
  <c r="Z41" i="20"/>
  <c r="AD82" i="20"/>
  <c r="AD41" i="20"/>
  <c r="AH82" i="20"/>
  <c r="AH41" i="20"/>
  <c r="BM82" i="20"/>
  <c r="BM41" i="20"/>
  <c r="BN82" i="20"/>
  <c r="BN41" i="20"/>
  <c r="BE82" i="20"/>
  <c r="BE41" i="20"/>
  <c r="BD82" i="20"/>
  <c r="BD41" i="20"/>
  <c r="AP82" i="20"/>
  <c r="AN82" i="20"/>
  <c r="AL82" i="20"/>
  <c r="AQ82" i="20"/>
  <c r="AO82" i="20"/>
  <c r="AM82" i="20"/>
  <c r="Q69" i="11"/>
  <c r="O93" i="11"/>
  <c r="O69" i="18"/>
  <c r="Q56" i="11"/>
  <c r="O85" i="11"/>
  <c r="O56" i="18"/>
  <c r="O59" i="11"/>
  <c r="Q57" i="11"/>
  <c r="O94" i="11"/>
  <c r="O57" i="18"/>
  <c r="O84" i="11"/>
  <c r="Q65" i="11"/>
  <c r="O65" i="18"/>
  <c r="O64" i="11"/>
  <c r="BE11" i="9"/>
  <c r="BF10" i="9" s="1"/>
  <c r="Q63" i="11"/>
  <c r="O82" i="11"/>
  <c r="O63" i="18"/>
  <c r="AH111" i="13"/>
  <c r="X103" i="13"/>
  <c r="Y42" i="14"/>
  <c r="U42" i="14"/>
  <c r="Z42" i="14"/>
  <c r="V42" i="14"/>
  <c r="W111" i="15"/>
  <c r="T103" i="15"/>
  <c r="X74" i="13"/>
  <c r="X99" i="13" s="1"/>
  <c r="V74" i="13"/>
  <c r="V99" i="13" s="1"/>
  <c r="T74" i="13"/>
  <c r="T99" i="13" s="1"/>
  <c r="Y74" i="13"/>
  <c r="Y99" i="13" s="1"/>
  <c r="W74" i="13"/>
  <c r="W99" i="13" s="1"/>
  <c r="U74" i="13"/>
  <c r="U99" i="13" s="1"/>
  <c r="Q99" i="13"/>
  <c r="AQ100" i="20"/>
  <c r="AO100" i="20"/>
  <c r="AM100" i="20"/>
  <c r="AP100" i="20"/>
  <c r="AN100" i="20"/>
  <c r="AL100" i="20"/>
  <c r="AK96" i="20"/>
  <c r="AP71" i="20"/>
  <c r="AN71" i="20"/>
  <c r="AL71" i="20"/>
  <c r="AQ71" i="20"/>
  <c r="AO71" i="20"/>
  <c r="AM71" i="20"/>
  <c r="AK75" i="20"/>
  <c r="AK78" i="20" s="1"/>
  <c r="BC96" i="20"/>
  <c r="BF71" i="20"/>
  <c r="BD71" i="20"/>
  <c r="BE71" i="20"/>
  <c r="BC75" i="20"/>
  <c r="BC78" i="20" s="1"/>
  <c r="BK96" i="20"/>
  <c r="BN71" i="20"/>
  <c r="BL71" i="20"/>
  <c r="BO71" i="20"/>
  <c r="BM71" i="20"/>
  <c r="BK75" i="20"/>
  <c r="AV71" i="20"/>
  <c r="AT71" i="20"/>
  <c r="AU71" i="20"/>
  <c r="AS71" i="20"/>
  <c r="AR75" i="20"/>
  <c r="W42" i="12"/>
  <c r="V42" i="12"/>
  <c r="X42" i="12"/>
  <c r="V96" i="14"/>
  <c r="V75" i="14"/>
  <c r="Z96" i="14"/>
  <c r="Z75" i="14"/>
  <c r="W96" i="14"/>
  <c r="W75" i="14"/>
  <c r="BH83" i="20"/>
  <c r="BH29" i="20"/>
  <c r="BI83" i="20"/>
  <c r="BI29" i="20"/>
  <c r="AZ83" i="20"/>
  <c r="AZ29" i="20"/>
  <c r="AY83" i="20"/>
  <c r="AY29" i="20"/>
  <c r="AT83" i="20"/>
  <c r="AT29" i="20"/>
  <c r="AS83" i="20"/>
  <c r="AS29" i="20"/>
  <c r="AP88" i="20"/>
  <c r="AN88" i="20"/>
  <c r="AL88" i="20"/>
  <c r="AQ88" i="20"/>
  <c r="AO88" i="20"/>
  <c r="AM88" i="20"/>
  <c r="T49" i="24"/>
  <c r="AK97" i="20"/>
  <c r="AP72" i="20"/>
  <c r="AN72" i="20"/>
  <c r="AL72" i="20"/>
  <c r="AQ72" i="20"/>
  <c r="AO72" i="20"/>
  <c r="AM72" i="20"/>
  <c r="BC97" i="20"/>
  <c r="V135" i="20" s="1"/>
  <c r="BF72" i="20"/>
  <c r="BF97" i="20" s="1"/>
  <c r="BD72" i="20"/>
  <c r="BD97" i="20" s="1"/>
  <c r="BE72" i="20"/>
  <c r="BE97" i="20" s="1"/>
  <c r="BK97" i="20"/>
  <c r="X135" i="20" s="1"/>
  <c r="BN72" i="20"/>
  <c r="BN97" i="20" s="1"/>
  <c r="BL72" i="20"/>
  <c r="BL97" i="20" s="1"/>
  <c r="BO72" i="20"/>
  <c r="BO97" i="20" s="1"/>
  <c r="BM72" i="20"/>
  <c r="BM97" i="20" s="1"/>
  <c r="AV72" i="20"/>
  <c r="AV97" i="20" s="1"/>
  <c r="AT72" i="20"/>
  <c r="AT97" i="20" s="1"/>
  <c r="AU72" i="20"/>
  <c r="AU97" i="20" s="1"/>
  <c r="AS72" i="20"/>
  <c r="AS97" i="20" s="1"/>
  <c r="Q82" i="22"/>
  <c r="AD111" i="13"/>
  <c r="T103" i="13"/>
  <c r="Y103" i="13"/>
  <c r="AI111" i="13"/>
  <c r="Z97" i="11"/>
  <c r="Q71" i="18"/>
  <c r="AC111" i="21"/>
  <c r="S103" i="21"/>
  <c r="T103" i="21"/>
  <c r="AD111" i="21"/>
  <c r="AQ85" i="20"/>
  <c r="AO85" i="20"/>
  <c r="AM85" i="20"/>
  <c r="AP85" i="20"/>
  <c r="AN85" i="20"/>
  <c r="AL85" i="20"/>
  <c r="Q75" i="17"/>
  <c r="Q82" i="17"/>
  <c r="AS82" i="20"/>
  <c r="AS41" i="20"/>
  <c r="AT82" i="20"/>
  <c r="AT41" i="20"/>
  <c r="BJ82" i="20"/>
  <c r="BJ41" i="20"/>
  <c r="AY82" i="20"/>
  <c r="AY41" i="20"/>
  <c r="AZ82" i="20"/>
  <c r="AZ41" i="20"/>
  <c r="U63" i="21"/>
  <c r="S63" i="21"/>
  <c r="T63" i="21"/>
  <c r="Q75" i="21"/>
  <c r="Q82" i="21"/>
  <c r="S72" i="12"/>
  <c r="O97" i="18"/>
  <c r="Q72" i="18"/>
  <c r="Q97" i="18" s="1"/>
  <c r="AQ89" i="20"/>
  <c r="AO89" i="20"/>
  <c r="AM89" i="20"/>
  <c r="AP89" i="20"/>
  <c r="AN89" i="20"/>
  <c r="AL89" i="20"/>
  <c r="S49" i="15"/>
  <c r="U57" i="13"/>
  <c r="U94" i="13" s="1"/>
  <c r="Q94" i="13"/>
  <c r="BL83" i="20"/>
  <c r="BL29" i="20"/>
  <c r="BM83" i="20"/>
  <c r="BM29" i="20"/>
  <c r="BD83" i="20"/>
  <c r="BD29" i="20"/>
  <c r="BE83" i="20"/>
  <c r="BE29" i="20"/>
  <c r="AQ83" i="20"/>
  <c r="AO83" i="20"/>
  <c r="AM83" i="20"/>
  <c r="AP83" i="20"/>
  <c r="AN83" i="20"/>
  <c r="AL83" i="20"/>
  <c r="V83" i="20"/>
  <c r="V29" i="20"/>
  <c r="Z83" i="20"/>
  <c r="Z29" i="20"/>
  <c r="AD83" i="20"/>
  <c r="AD29" i="20"/>
  <c r="AH83" i="20"/>
  <c r="AH29" i="20"/>
  <c r="S83" i="20"/>
  <c r="S29" i="20"/>
  <c r="W83" i="20"/>
  <c r="W29" i="20"/>
  <c r="AA83" i="20"/>
  <c r="AA29" i="20"/>
  <c r="AE83" i="20"/>
  <c r="AE29" i="20"/>
  <c r="AI83" i="20"/>
  <c r="AI29" i="20"/>
  <c r="AQ93" i="20"/>
  <c r="AO93" i="20"/>
  <c r="AM93" i="20"/>
  <c r="AP93" i="20"/>
  <c r="AN93" i="20"/>
  <c r="AL93" i="20"/>
  <c r="S80" i="11"/>
  <c r="W80" i="11"/>
  <c r="Q49" i="11"/>
  <c r="V80" i="11"/>
  <c r="Z47" i="11"/>
  <c r="Q48" i="18"/>
  <c r="Q81" i="18" s="1"/>
  <c r="O81" i="18"/>
  <c r="Z71" i="11"/>
  <c r="U74" i="21"/>
  <c r="U99" i="21" s="1"/>
  <c r="S74" i="21"/>
  <c r="S99" i="21" s="1"/>
  <c r="T74" i="21"/>
  <c r="T99" i="21" s="1"/>
  <c r="Q99" i="21"/>
  <c r="AP94" i="20"/>
  <c r="AN94" i="20"/>
  <c r="AL94" i="20"/>
  <c r="AQ94" i="20"/>
  <c r="AO94" i="20"/>
  <c r="AM94" i="20"/>
  <c r="S42" i="15"/>
  <c r="T42" i="13"/>
  <c r="Y42" i="13"/>
  <c r="M96" i="22"/>
  <c r="M103" i="22" s="1"/>
  <c r="M75" i="22"/>
  <c r="M78" i="22" s="1"/>
  <c r="X133" i="20"/>
  <c r="V133" i="20"/>
  <c r="T86" i="20"/>
  <c r="X86" i="20"/>
  <c r="AB86" i="20"/>
  <c r="AF86" i="20"/>
  <c r="AJ86" i="20"/>
  <c r="U86" i="20"/>
  <c r="Y86" i="20"/>
  <c r="AC86" i="20"/>
  <c r="AG86" i="20"/>
  <c r="R133" i="20"/>
  <c r="AE111" i="21"/>
  <c r="U103" i="21"/>
  <c r="X56" i="13"/>
  <c r="X85" i="13" s="1"/>
  <c r="V56" i="13"/>
  <c r="V85" i="13" s="1"/>
  <c r="T56" i="13"/>
  <c r="T85" i="13" s="1"/>
  <c r="Y56" i="13"/>
  <c r="Y85" i="13" s="1"/>
  <c r="W56" i="13"/>
  <c r="W85" i="13" s="1"/>
  <c r="U56" i="13"/>
  <c r="U85" i="13" s="1"/>
  <c r="Q85" i="13"/>
  <c r="S104" i="19"/>
  <c r="V42" i="11"/>
  <c r="Z29" i="11"/>
  <c r="U96" i="12"/>
  <c r="S96" i="12" s="1"/>
  <c r="T96" i="12"/>
  <c r="X96" i="12"/>
  <c r="U82" i="20"/>
  <c r="U41" i="20"/>
  <c r="Y82" i="20"/>
  <c r="Y41" i="20"/>
  <c r="AC82" i="20"/>
  <c r="AC41" i="20"/>
  <c r="AG82" i="20"/>
  <c r="AG41" i="20"/>
  <c r="T82" i="20"/>
  <c r="T41" i="20"/>
  <c r="X82" i="20"/>
  <c r="X41" i="20"/>
  <c r="AB82" i="20"/>
  <c r="AB41" i="20"/>
  <c r="AF82" i="20"/>
  <c r="AF41" i="20"/>
  <c r="AJ82" i="20"/>
  <c r="AJ41" i="20"/>
  <c r="BO82" i="20"/>
  <c r="BO41" i="20"/>
  <c r="BL82" i="20"/>
  <c r="BL41" i="20"/>
  <c r="BF82" i="20"/>
  <c r="BF41" i="20"/>
  <c r="M59" i="11"/>
  <c r="M78" i="11" s="1"/>
  <c r="M56" i="18"/>
  <c r="M85" i="11"/>
  <c r="Q74" i="11"/>
  <c r="O99" i="11"/>
  <c r="O74" i="18"/>
  <c r="M94" i="11"/>
  <c r="M57" i="18"/>
  <c r="M94" i="18" s="1"/>
  <c r="S134" i="20"/>
  <c r="AQ91" i="20"/>
  <c r="AO91" i="20"/>
  <c r="AM91" i="20"/>
  <c r="AP91" i="20"/>
  <c r="AN91" i="20"/>
  <c r="AL91" i="20"/>
  <c r="AF111" i="13"/>
  <c r="V103" i="13"/>
  <c r="W103" i="13"/>
  <c r="AG111" i="13"/>
  <c r="Q72" i="22"/>
  <c r="Q97" i="22" s="1"/>
  <c r="S107" i="22" s="1"/>
  <c r="O97" i="22"/>
  <c r="T49" i="15"/>
  <c r="X63" i="13"/>
  <c r="V63" i="13"/>
  <c r="T63" i="13"/>
  <c r="Y63" i="13"/>
  <c r="W63" i="13"/>
  <c r="U63" i="13"/>
  <c r="Q82" i="13"/>
  <c r="X65" i="13"/>
  <c r="X84" i="13" s="1"/>
  <c r="V65" i="13"/>
  <c r="V84" i="13" s="1"/>
  <c r="T65" i="13"/>
  <c r="T84" i="13" s="1"/>
  <c r="Y65" i="13"/>
  <c r="Y84" i="13" s="1"/>
  <c r="W65" i="13"/>
  <c r="W84" i="13" s="1"/>
  <c r="U65" i="13"/>
  <c r="U84" i="13" s="1"/>
  <c r="Q84" i="13"/>
  <c r="AW96" i="20"/>
  <c r="BB71" i="20"/>
  <c r="AZ71" i="20"/>
  <c r="AX71" i="20"/>
  <c r="BA71" i="20"/>
  <c r="AY71" i="20"/>
  <c r="AW75" i="20"/>
  <c r="BG96" i="20"/>
  <c r="BJ71" i="20"/>
  <c r="BH71" i="20"/>
  <c r="BI71" i="20"/>
  <c r="BG75" i="20"/>
  <c r="BG78" i="20" s="1"/>
  <c r="R96" i="20"/>
  <c r="AJ71" i="20"/>
  <c r="AH71" i="20"/>
  <c r="AF71" i="20"/>
  <c r="AD71" i="20"/>
  <c r="AB71" i="20"/>
  <c r="Z71" i="20"/>
  <c r="X71" i="20"/>
  <c r="V71" i="20"/>
  <c r="T71" i="20"/>
  <c r="AI71" i="20"/>
  <c r="AG71" i="20"/>
  <c r="AE71" i="20"/>
  <c r="AC71" i="20"/>
  <c r="AA71" i="20"/>
  <c r="Y71" i="20"/>
  <c r="W71" i="20"/>
  <c r="U71" i="20"/>
  <c r="S71" i="20"/>
  <c r="R75" i="20"/>
  <c r="R78" i="20" s="1"/>
  <c r="Y42" i="12"/>
  <c r="U42" i="12"/>
  <c r="S42" i="12" s="1"/>
  <c r="S29" i="12"/>
  <c r="O78" i="12" l="1"/>
  <c r="Q42" i="18"/>
  <c r="W64" i="13"/>
  <c r="W83" i="13" s="1"/>
  <c r="Q75" i="22"/>
  <c r="O103" i="22"/>
  <c r="S110" i="22" s="1"/>
  <c r="S112" i="22" s="1"/>
  <c r="V57" i="13"/>
  <c r="V94" i="13" s="1"/>
  <c r="Y57" i="13"/>
  <c r="Y94" i="13" s="1"/>
  <c r="Q93" i="13"/>
  <c r="T57" i="13"/>
  <c r="T94" i="13" s="1"/>
  <c r="X57" i="13"/>
  <c r="X94" i="13" s="1"/>
  <c r="W57" i="13"/>
  <c r="W94" i="13" s="1"/>
  <c r="X69" i="13"/>
  <c r="X93" i="13" s="1"/>
  <c r="X64" i="13"/>
  <c r="X83" i="13" s="1"/>
  <c r="Q75" i="13"/>
  <c r="W69" i="13"/>
  <c r="W93" i="13" s="1"/>
  <c r="Y69" i="13"/>
  <c r="Y93" i="13" s="1"/>
  <c r="Q83" i="13"/>
  <c r="T64" i="13"/>
  <c r="T83" i="13" s="1"/>
  <c r="T69" i="13"/>
  <c r="T93" i="13" s="1"/>
  <c r="U69" i="13"/>
  <c r="U93" i="13" s="1"/>
  <c r="U64" i="13"/>
  <c r="U83" i="13" s="1"/>
  <c r="Y64" i="13"/>
  <c r="Y83" i="13" s="1"/>
  <c r="O103" i="19"/>
  <c r="S110" i="19" s="1"/>
  <c r="S112" i="19" s="1"/>
  <c r="Q103" i="19"/>
  <c r="Q105" i="19" s="1"/>
  <c r="Q109" i="19" s="1"/>
  <c r="Q111" i="19" s="1"/>
  <c r="T57" i="15"/>
  <c r="T94" i="15" s="1"/>
  <c r="S57" i="15"/>
  <c r="S94" i="15" s="1"/>
  <c r="Q59" i="15"/>
  <c r="T111" i="14"/>
  <c r="T125" i="14" s="1"/>
  <c r="AH117" i="14"/>
  <c r="AF117" i="14"/>
  <c r="AD117" i="14"/>
  <c r="N59" i="18"/>
  <c r="N78" i="18" s="1"/>
  <c r="S75" i="15"/>
  <c r="S78" i="15" s="1"/>
  <c r="U56" i="21"/>
  <c r="U85" i="21" s="1"/>
  <c r="AJ117" i="14"/>
  <c r="Q128" i="10"/>
  <c r="AE117" i="14"/>
  <c r="AG117" i="14"/>
  <c r="S56" i="21"/>
  <c r="S85" i="21" s="1"/>
  <c r="T56" i="21"/>
  <c r="T85" i="21" s="1"/>
  <c r="Q78" i="19"/>
  <c r="AE117" i="21"/>
  <c r="Q78" i="15"/>
  <c r="Q59" i="21"/>
  <c r="Q78" i="21" s="1"/>
  <c r="AW78" i="20"/>
  <c r="Q78" i="13"/>
  <c r="T75" i="15"/>
  <c r="T78" i="15" s="1"/>
  <c r="Q78" i="24"/>
  <c r="W49" i="11"/>
  <c r="S49" i="11"/>
  <c r="Q78" i="22"/>
  <c r="Y78" i="14"/>
  <c r="U78" i="14"/>
  <c r="AY49" i="20"/>
  <c r="Q128" i="14"/>
  <c r="W111" i="14"/>
  <c r="W125" i="14" s="1"/>
  <c r="U111" i="14"/>
  <c r="U125" i="14" s="1"/>
  <c r="W117" i="15"/>
  <c r="BO49" i="20"/>
  <c r="BL49" i="20"/>
  <c r="V49" i="11"/>
  <c r="Q103" i="17"/>
  <c r="S109" i="17" s="1"/>
  <c r="S108" i="17" s="1"/>
  <c r="W78" i="14"/>
  <c r="X111" i="14"/>
  <c r="X125" i="14" s="1"/>
  <c r="AI42" i="20"/>
  <c r="AE42" i="20"/>
  <c r="AA42" i="20"/>
  <c r="W42" i="20"/>
  <c r="S42" i="20"/>
  <c r="AH42" i="20"/>
  <c r="AD42" i="20"/>
  <c r="Z42" i="20"/>
  <c r="V42" i="20"/>
  <c r="BE42" i="20"/>
  <c r="BD42" i="20"/>
  <c r="BM42" i="20"/>
  <c r="Z78" i="14"/>
  <c r="V78" i="14"/>
  <c r="Q103" i="15"/>
  <c r="Q105" i="15" s="1"/>
  <c r="Q109" i="15" s="1"/>
  <c r="Q111" i="15" s="1"/>
  <c r="S111" i="15" s="1"/>
  <c r="X78" i="14"/>
  <c r="AU49" i="20"/>
  <c r="AS49" i="20"/>
  <c r="AC117" i="24"/>
  <c r="AE117" i="24" s="1"/>
  <c r="W49" i="12"/>
  <c r="O103" i="16"/>
  <c r="S110" i="16" s="1"/>
  <c r="S112" i="16" s="1"/>
  <c r="O78" i="16"/>
  <c r="Y49" i="12"/>
  <c r="Q75" i="16"/>
  <c r="Q82" i="16"/>
  <c r="Q59" i="16"/>
  <c r="Q85" i="16"/>
  <c r="Y49" i="20"/>
  <c r="AC117" i="21"/>
  <c r="Q105" i="10"/>
  <c r="Q109" i="10" s="1"/>
  <c r="Q111" i="10" s="1"/>
  <c r="AI116" i="14"/>
  <c r="AI115" i="14" s="1"/>
  <c r="Y104" i="14"/>
  <c r="Y105" i="14"/>
  <c r="Y109" i="14" s="1"/>
  <c r="X105" i="14"/>
  <c r="X109" i="14" s="1"/>
  <c r="AH116" i="14"/>
  <c r="AH115" i="14" s="1"/>
  <c r="X104" i="14"/>
  <c r="W105" i="14"/>
  <c r="W109" i="14" s="1"/>
  <c r="AG116" i="14"/>
  <c r="AG115" i="14" s="1"/>
  <c r="W104" i="14"/>
  <c r="AE116" i="14"/>
  <c r="AE115" i="14" s="1"/>
  <c r="U104" i="14"/>
  <c r="U105" i="14"/>
  <c r="U109" i="14" s="1"/>
  <c r="AR78" i="20"/>
  <c r="Q103" i="23"/>
  <c r="BM49" i="20"/>
  <c r="AB49" i="20"/>
  <c r="AX49" i="20"/>
  <c r="BN49" i="20"/>
  <c r="AV49" i="20"/>
  <c r="O103" i="12"/>
  <c r="AG117" i="12" s="1"/>
  <c r="Z49" i="12"/>
  <c r="T49" i="12"/>
  <c r="S49" i="12"/>
  <c r="Z104" i="14"/>
  <c r="Z105" i="14"/>
  <c r="Z109" i="14" s="1"/>
  <c r="AJ116" i="14"/>
  <c r="AJ115" i="14" s="1"/>
  <c r="V105" i="14"/>
  <c r="V109" i="14" s="1"/>
  <c r="AF116" i="14"/>
  <c r="AF115" i="14" s="1"/>
  <c r="V104" i="14"/>
  <c r="T104" i="14"/>
  <c r="T105" i="14"/>
  <c r="T109" i="14" s="1"/>
  <c r="AD116" i="14"/>
  <c r="Y138" i="20"/>
  <c r="Z56" i="12"/>
  <c r="Z85" i="12" s="1"/>
  <c r="V56" i="12"/>
  <c r="V85" i="12" s="1"/>
  <c r="Y56" i="12"/>
  <c r="Y85" i="12" s="1"/>
  <c r="W56" i="12"/>
  <c r="W85" i="12" s="1"/>
  <c r="X56" i="12"/>
  <c r="X85" i="12" s="1"/>
  <c r="T56" i="12"/>
  <c r="T85" i="12" s="1"/>
  <c r="U56" i="12"/>
  <c r="Q59" i="12"/>
  <c r="Q85" i="12"/>
  <c r="W103" i="12"/>
  <c r="AG111" i="12"/>
  <c r="Z103" i="12"/>
  <c r="AJ111" i="12"/>
  <c r="T103" i="12"/>
  <c r="AD111" i="12"/>
  <c r="X49" i="12"/>
  <c r="V103" i="12"/>
  <c r="AF111" i="12"/>
  <c r="Q75" i="12"/>
  <c r="X63" i="12"/>
  <c r="T63" i="12"/>
  <c r="U63" i="12"/>
  <c r="Z63" i="12"/>
  <c r="V63" i="12"/>
  <c r="Y63" i="12"/>
  <c r="W63" i="12"/>
  <c r="Q82" i="12"/>
  <c r="Z65" i="12"/>
  <c r="Z84" i="12" s="1"/>
  <c r="V65" i="12"/>
  <c r="V84" i="12" s="1"/>
  <c r="Y65" i="12"/>
  <c r="Y84" i="12" s="1"/>
  <c r="W65" i="12"/>
  <c r="W84" i="12" s="1"/>
  <c r="Q84" i="12"/>
  <c r="X65" i="12"/>
  <c r="X84" i="12" s="1"/>
  <c r="T65" i="12"/>
  <c r="T84" i="12" s="1"/>
  <c r="U65" i="12"/>
  <c r="Y74" i="12"/>
  <c r="Y99" i="12" s="1"/>
  <c r="U74" i="12"/>
  <c r="V74" i="12"/>
  <c r="V99" i="12" s="1"/>
  <c r="T74" i="12"/>
  <c r="T99" i="12" s="1"/>
  <c r="W74" i="12"/>
  <c r="W99" i="12" s="1"/>
  <c r="Z74" i="12"/>
  <c r="Z99" i="12" s="1"/>
  <c r="X74" i="12"/>
  <c r="X99" i="12" s="1"/>
  <c r="Q99" i="12"/>
  <c r="Y69" i="12"/>
  <c r="Y93" i="12" s="1"/>
  <c r="U69" i="12"/>
  <c r="T69" i="12"/>
  <c r="T93" i="12" s="1"/>
  <c r="V69" i="12"/>
  <c r="V93" i="12" s="1"/>
  <c r="W69" i="12"/>
  <c r="W93" i="12" s="1"/>
  <c r="X69" i="12"/>
  <c r="X93" i="12" s="1"/>
  <c r="Z69" i="12"/>
  <c r="Z93" i="12" s="1"/>
  <c r="Q93" i="12"/>
  <c r="Y103" i="12"/>
  <c r="AI111" i="12"/>
  <c r="U81" i="12"/>
  <c r="S81" i="12" s="1"/>
  <c r="S48" i="12"/>
  <c r="X64" i="12"/>
  <c r="X83" i="12" s="1"/>
  <c r="T64" i="12"/>
  <c r="T83" i="12" s="1"/>
  <c r="Y64" i="12"/>
  <c r="Y83" i="12" s="1"/>
  <c r="Z64" i="12"/>
  <c r="Z83" i="12" s="1"/>
  <c r="V64" i="12"/>
  <c r="V83" i="12" s="1"/>
  <c r="W64" i="12"/>
  <c r="W83" i="12" s="1"/>
  <c r="U64" i="12"/>
  <c r="Q83" i="12"/>
  <c r="W57" i="12"/>
  <c r="W94" i="12" s="1"/>
  <c r="Z57" i="12"/>
  <c r="Z94" i="12" s="1"/>
  <c r="X57" i="12"/>
  <c r="X94" i="12" s="1"/>
  <c r="Y57" i="12"/>
  <c r="Y94" i="12" s="1"/>
  <c r="U57" i="12"/>
  <c r="V57" i="12"/>
  <c r="V94" i="12" s="1"/>
  <c r="T57" i="12"/>
  <c r="T94" i="12" s="1"/>
  <c r="Q94" i="12"/>
  <c r="X103" i="12"/>
  <c r="AH111" i="12"/>
  <c r="S80" i="12"/>
  <c r="U103" i="12"/>
  <c r="AE111" i="12"/>
  <c r="V49" i="12"/>
  <c r="Q103" i="24"/>
  <c r="Q105" i="24" s="1"/>
  <c r="Q109" i="24" s="1"/>
  <c r="Q111" i="24" s="1"/>
  <c r="T111" i="24" s="1"/>
  <c r="Q103" i="21"/>
  <c r="Q105" i="21" s="1"/>
  <c r="Q109" i="21" s="1"/>
  <c r="Q111" i="21" s="1"/>
  <c r="T111" i="21" s="1"/>
  <c r="T125" i="21" s="1"/>
  <c r="U49" i="20"/>
  <c r="X49" i="20"/>
  <c r="AI49" i="20"/>
  <c r="AA49" i="20"/>
  <c r="S49" i="20"/>
  <c r="AD49" i="20"/>
  <c r="V49" i="20"/>
  <c r="U111" i="21"/>
  <c r="U125" i="21" s="1"/>
  <c r="M103" i="11"/>
  <c r="Q70" i="11"/>
  <c r="O96" i="11"/>
  <c r="O70" i="18"/>
  <c r="AT105" i="20"/>
  <c r="AT109" i="20" s="1"/>
  <c r="AT111" i="20" s="1"/>
  <c r="AT104" i="20"/>
  <c r="AU104" i="20"/>
  <c r="AU105" i="20"/>
  <c r="AU109" i="20" s="1"/>
  <c r="AU111" i="20" s="1"/>
  <c r="AG105" i="20"/>
  <c r="AG109" i="20" s="1"/>
  <c r="AG111" i="20" s="1"/>
  <c r="AG104" i="20"/>
  <c r="Y105" i="20"/>
  <c r="Y109" i="20" s="1"/>
  <c r="Y111" i="20" s="1"/>
  <c r="Y104" i="20"/>
  <c r="AJ104" i="20"/>
  <c r="AJ105" i="20"/>
  <c r="AJ109" i="20" s="1"/>
  <c r="AJ111" i="20" s="1"/>
  <c r="AB104" i="20"/>
  <c r="AB105" i="20"/>
  <c r="AB109" i="20" s="1"/>
  <c r="AB111" i="20" s="1"/>
  <c r="T104" i="20"/>
  <c r="T105" i="20"/>
  <c r="T109" i="20" s="1"/>
  <c r="T111" i="20" s="1"/>
  <c r="AE104" i="20"/>
  <c r="AE105" i="20"/>
  <c r="AE109" i="20" s="1"/>
  <c r="AE111" i="20" s="1"/>
  <c r="W104" i="20"/>
  <c r="W105" i="20"/>
  <c r="W109" i="20" s="1"/>
  <c r="W111" i="20" s="1"/>
  <c r="AH105" i="20"/>
  <c r="AH109" i="20" s="1"/>
  <c r="AH111" i="20" s="1"/>
  <c r="AH104" i="20"/>
  <c r="Z105" i="20"/>
  <c r="Z109" i="20" s="1"/>
  <c r="Z111" i="20" s="1"/>
  <c r="Z104" i="20"/>
  <c r="R105" i="20"/>
  <c r="R137" i="20"/>
  <c r="R136" i="20" s="1"/>
  <c r="R104" i="20"/>
  <c r="AO81" i="20"/>
  <c r="AP81" i="20"/>
  <c r="AL81" i="20"/>
  <c r="AQ81" i="20"/>
  <c r="AM81" i="20"/>
  <c r="AN81" i="20"/>
  <c r="AL105" i="20"/>
  <c r="AL109" i="20" s="1"/>
  <c r="AL111" i="20" s="1"/>
  <c r="AL104" i="20"/>
  <c r="AP105" i="20"/>
  <c r="AP109" i="20" s="1"/>
  <c r="AP111" i="20" s="1"/>
  <c r="AP104" i="20"/>
  <c r="AM104" i="20"/>
  <c r="AM105" i="20"/>
  <c r="AM109" i="20" s="1"/>
  <c r="AM111" i="20" s="1"/>
  <c r="AN104" i="20"/>
  <c r="AN105" i="20"/>
  <c r="AN109" i="20" s="1"/>
  <c r="AN111" i="20" s="1"/>
  <c r="AR105" i="20"/>
  <c r="AR109" i="20" s="1"/>
  <c r="AR111" i="20" s="1"/>
  <c r="T137" i="20"/>
  <c r="AR104" i="20"/>
  <c r="V137" i="20"/>
  <c r="BC104" i="20"/>
  <c r="BC105" i="20"/>
  <c r="BF105" i="20"/>
  <c r="BF109" i="20" s="1"/>
  <c r="BF111" i="20" s="1"/>
  <c r="BF104" i="20"/>
  <c r="BD105" i="20"/>
  <c r="BD109" i="20" s="1"/>
  <c r="BD111" i="20" s="1"/>
  <c r="BD104" i="20"/>
  <c r="BI105" i="20"/>
  <c r="BI109" i="20" s="1"/>
  <c r="BI111" i="20" s="1"/>
  <c r="BI104" i="20"/>
  <c r="AF117" i="13"/>
  <c r="AG117" i="13"/>
  <c r="AI117" i="13"/>
  <c r="AH117" i="13"/>
  <c r="AE117" i="13"/>
  <c r="AD117" i="13"/>
  <c r="AC49" i="20"/>
  <c r="AF49" i="20"/>
  <c r="AW105" i="20"/>
  <c r="AW109" i="20" s="1"/>
  <c r="AW111" i="20" s="1"/>
  <c r="U137" i="20"/>
  <c r="AW104" i="20"/>
  <c r="BB105" i="20"/>
  <c r="BB109" i="20" s="1"/>
  <c r="BB111" i="20" s="1"/>
  <c r="BB104" i="20"/>
  <c r="BE49" i="20"/>
  <c r="BH105" i="20"/>
  <c r="BH109" i="20" s="1"/>
  <c r="BH111" i="20" s="1"/>
  <c r="BH104" i="20"/>
  <c r="BJ104" i="20"/>
  <c r="BJ105" i="20"/>
  <c r="BJ109" i="20" s="1"/>
  <c r="BJ111" i="20" s="1"/>
  <c r="Q78" i="17"/>
  <c r="Q103" i="22"/>
  <c r="BK78" i="20"/>
  <c r="O75" i="11"/>
  <c r="O78" i="11" s="1"/>
  <c r="Q59" i="11"/>
  <c r="Z42" i="11"/>
  <c r="Q78" i="23"/>
  <c r="BM104" i="20"/>
  <c r="BM105" i="20"/>
  <c r="BM109" i="20" s="1"/>
  <c r="BM111" i="20" s="1"/>
  <c r="AT49" i="20"/>
  <c r="AG49" i="20"/>
  <c r="AJ49" i="20"/>
  <c r="T49" i="20"/>
  <c r="AE49" i="20"/>
  <c r="W49" i="20"/>
  <c r="AH49" i="20"/>
  <c r="Z49" i="20"/>
  <c r="AY105" i="20"/>
  <c r="AY109" i="20" s="1"/>
  <c r="AY111" i="20" s="1"/>
  <c r="AY104" i="20"/>
  <c r="AX105" i="20"/>
  <c r="AX109" i="20" s="1"/>
  <c r="AX111" i="20" s="1"/>
  <c r="AX104" i="20"/>
  <c r="AO105" i="20"/>
  <c r="AO109" i="20" s="1"/>
  <c r="AO111" i="20" s="1"/>
  <c r="AO104" i="20"/>
  <c r="S132" i="20"/>
  <c r="AQ104" i="20"/>
  <c r="AQ105" i="20"/>
  <c r="AQ109" i="20" s="1"/>
  <c r="AQ111" i="20" s="1"/>
  <c r="AK105" i="20"/>
  <c r="AK109" i="20" s="1"/>
  <c r="AK111" i="20" s="1"/>
  <c r="S137" i="20"/>
  <c r="AK104" i="20"/>
  <c r="BF49" i="20"/>
  <c r="BD49" i="20"/>
  <c r="BI49" i="20"/>
  <c r="BO105" i="20"/>
  <c r="BO109" i="20" s="1"/>
  <c r="BO111" i="20" s="1"/>
  <c r="BO104" i="20"/>
  <c r="BL104" i="20"/>
  <c r="BL105" i="20"/>
  <c r="BL109" i="20" s="1"/>
  <c r="BL111" i="20" s="1"/>
  <c r="BN104" i="20"/>
  <c r="BN105" i="20"/>
  <c r="BN109" i="20" s="1"/>
  <c r="BN111" i="20" s="1"/>
  <c r="AS105" i="20"/>
  <c r="AS109" i="20" s="1"/>
  <c r="AS111" i="20" s="1"/>
  <c r="AS104" i="20"/>
  <c r="AV104" i="20"/>
  <c r="AV105" i="20"/>
  <c r="AV109" i="20" s="1"/>
  <c r="AV111" i="20" s="1"/>
  <c r="AC105" i="20"/>
  <c r="AC109" i="20" s="1"/>
  <c r="AC111" i="20" s="1"/>
  <c r="AC104" i="20"/>
  <c r="U105" i="20"/>
  <c r="U109" i="20" s="1"/>
  <c r="U111" i="20" s="1"/>
  <c r="U104" i="20"/>
  <c r="AF104" i="20"/>
  <c r="AF105" i="20"/>
  <c r="AF109" i="20" s="1"/>
  <c r="AF111" i="20" s="1"/>
  <c r="X104" i="20"/>
  <c r="X105" i="20"/>
  <c r="X109" i="20" s="1"/>
  <c r="X111" i="20" s="1"/>
  <c r="AI104" i="20"/>
  <c r="AI105" i="20"/>
  <c r="AI109" i="20" s="1"/>
  <c r="AI111" i="20" s="1"/>
  <c r="AA104" i="20"/>
  <c r="AA105" i="20"/>
  <c r="AA109" i="20" s="1"/>
  <c r="AA111" i="20" s="1"/>
  <c r="S104" i="20"/>
  <c r="S105" i="20"/>
  <c r="S109" i="20" s="1"/>
  <c r="S111" i="20" s="1"/>
  <c r="AD105" i="20"/>
  <c r="AD109" i="20" s="1"/>
  <c r="AD111" i="20" s="1"/>
  <c r="AD104" i="20"/>
  <c r="V105" i="20"/>
  <c r="V109" i="20" s="1"/>
  <c r="V111" i="20" s="1"/>
  <c r="V104" i="20"/>
  <c r="BA105" i="20"/>
  <c r="BA109" i="20" s="1"/>
  <c r="BA111" i="20" s="1"/>
  <c r="BA104" i="20"/>
  <c r="AZ104" i="20"/>
  <c r="AZ105" i="20"/>
  <c r="AZ109" i="20" s="1"/>
  <c r="AZ111" i="20" s="1"/>
  <c r="BE105" i="20"/>
  <c r="BE109" i="20" s="1"/>
  <c r="BE111" i="20" s="1"/>
  <c r="BE104" i="20"/>
  <c r="BH49" i="20"/>
  <c r="BJ49" i="20"/>
  <c r="BI42" i="20"/>
  <c r="BH42" i="20"/>
  <c r="AA96" i="20"/>
  <c r="AA75" i="20"/>
  <c r="V96" i="20"/>
  <c r="V75" i="20"/>
  <c r="AZ96" i="20"/>
  <c r="AZ75" i="20"/>
  <c r="AZ78" i="20" s="1"/>
  <c r="W82" i="13"/>
  <c r="T82" i="13"/>
  <c r="X82" i="13"/>
  <c r="W104" i="13"/>
  <c r="AG116" i="13"/>
  <c r="AG115" i="13" s="1"/>
  <c r="W105" i="13"/>
  <c r="W109" i="13" s="1"/>
  <c r="Q74" i="18"/>
  <c r="Q99" i="18" s="1"/>
  <c r="O99" i="18"/>
  <c r="Y74" i="11"/>
  <c r="Y99" i="11" s="1"/>
  <c r="W74" i="11"/>
  <c r="W99" i="11" s="1"/>
  <c r="U74" i="11"/>
  <c r="U99" i="11" s="1"/>
  <c r="S74" i="11"/>
  <c r="S99" i="11" s="1"/>
  <c r="V74" i="11"/>
  <c r="V99" i="11" s="1"/>
  <c r="X74" i="11"/>
  <c r="X99" i="11" s="1"/>
  <c r="T74" i="11"/>
  <c r="T99" i="11" s="1"/>
  <c r="Q99" i="11"/>
  <c r="M59" i="18"/>
  <c r="M78" i="18" s="1"/>
  <c r="M85" i="18"/>
  <c r="M103" i="18" s="1"/>
  <c r="AF111" i="11"/>
  <c r="S75" i="21"/>
  <c r="S78" i="21" s="1"/>
  <c r="S82" i="21"/>
  <c r="S105" i="21"/>
  <c r="S109" i="21" s="1"/>
  <c r="S104" i="21"/>
  <c r="AC116" i="21"/>
  <c r="Y104" i="13"/>
  <c r="AI116" i="13"/>
  <c r="AI115" i="13" s="1"/>
  <c r="Y105" i="13"/>
  <c r="Y109" i="13" s="1"/>
  <c r="S135" i="20"/>
  <c r="AP97" i="20"/>
  <c r="AN97" i="20"/>
  <c r="AL97" i="20"/>
  <c r="AQ97" i="20"/>
  <c r="AO97" i="20"/>
  <c r="AM97" i="20"/>
  <c r="AS42" i="20"/>
  <c r="AT42" i="20"/>
  <c r="AY42" i="20"/>
  <c r="AZ42" i="20"/>
  <c r="AU96" i="20"/>
  <c r="AU75" i="20"/>
  <c r="AV96" i="20"/>
  <c r="AV75" i="20"/>
  <c r="BM96" i="20"/>
  <c r="BM75" i="20"/>
  <c r="BL96" i="20"/>
  <c r="BL75" i="20"/>
  <c r="BE96" i="20"/>
  <c r="BE75" i="20"/>
  <c r="BF96" i="20"/>
  <c r="BF75" i="20"/>
  <c r="AO75" i="20"/>
  <c r="AO78" i="20" s="1"/>
  <c r="AL75" i="20"/>
  <c r="AL78" i="20" s="1"/>
  <c r="AP75" i="20"/>
  <c r="AP78" i="20" s="1"/>
  <c r="AH116" i="13"/>
  <c r="AH115" i="13" s="1"/>
  <c r="X105" i="13"/>
  <c r="X109" i="13" s="1"/>
  <c r="X104" i="13"/>
  <c r="Q63" i="18"/>
  <c r="O82" i="18"/>
  <c r="X63" i="11"/>
  <c r="X82" i="11" s="1"/>
  <c r="V63" i="11"/>
  <c r="V82" i="11" s="1"/>
  <c r="T63" i="11"/>
  <c r="T82" i="11" s="1"/>
  <c r="Y63" i="11"/>
  <c r="Y82" i="11" s="1"/>
  <c r="U63" i="11"/>
  <c r="U82" i="11" s="1"/>
  <c r="W63" i="11"/>
  <c r="W82" i="11" s="1"/>
  <c r="S63" i="11"/>
  <c r="S82" i="11" s="1"/>
  <c r="Q82" i="11"/>
  <c r="O84" i="18"/>
  <c r="Q65" i="18"/>
  <c r="Q84" i="18" s="1"/>
  <c r="Q69" i="18"/>
  <c r="Q93" i="18" s="1"/>
  <c r="O93" i="18"/>
  <c r="Y69" i="11"/>
  <c r="Y93" i="11" s="1"/>
  <c r="W69" i="11"/>
  <c r="W93" i="11" s="1"/>
  <c r="U69" i="11"/>
  <c r="U93" i="11" s="1"/>
  <c r="S69" i="11"/>
  <c r="S93" i="11" s="1"/>
  <c r="X69" i="11"/>
  <c r="X93" i="11" s="1"/>
  <c r="T69" i="11"/>
  <c r="T93" i="11" s="1"/>
  <c r="V69" i="11"/>
  <c r="V93" i="11" s="1"/>
  <c r="Q93" i="11"/>
  <c r="AH111" i="11"/>
  <c r="AD111" i="11"/>
  <c r="AI111" i="11"/>
  <c r="AE111" i="11"/>
  <c r="AG42" i="20"/>
  <c r="AC42" i="20"/>
  <c r="Y42" i="20"/>
  <c r="U42" i="20"/>
  <c r="AJ42" i="20"/>
  <c r="AF42" i="20"/>
  <c r="AB42" i="20"/>
  <c r="X42" i="20"/>
  <c r="T42" i="20"/>
  <c r="BF42" i="20"/>
  <c r="BO42" i="20"/>
  <c r="BN42" i="20"/>
  <c r="V116" i="15"/>
  <c r="V115" i="15" s="1"/>
  <c r="S105" i="15"/>
  <c r="S109" i="15" s="1"/>
  <c r="S75" i="24"/>
  <c r="S78" i="24" s="1"/>
  <c r="S82" i="24"/>
  <c r="AD116" i="24"/>
  <c r="AD115" i="24" s="1"/>
  <c r="T105" i="24"/>
  <c r="T109" i="24" s="1"/>
  <c r="T104" i="24"/>
  <c r="AU42" i="20"/>
  <c r="AV42" i="20"/>
  <c r="BA42" i="20"/>
  <c r="BB42" i="20"/>
  <c r="AX42" i="20"/>
  <c r="BJ42" i="20"/>
  <c r="S96" i="20"/>
  <c r="S75" i="20"/>
  <c r="W96" i="20"/>
  <c r="W75" i="20"/>
  <c r="AE96" i="20"/>
  <c r="AE75" i="20"/>
  <c r="AI96" i="20"/>
  <c r="AI75" i="20"/>
  <c r="Z96" i="20"/>
  <c r="Z75" i="20"/>
  <c r="AD96" i="20"/>
  <c r="AD75" i="20"/>
  <c r="AH96" i="20"/>
  <c r="AH75" i="20"/>
  <c r="BI96" i="20"/>
  <c r="BI75" i="20"/>
  <c r="BJ96" i="20"/>
  <c r="BJ75" i="20"/>
  <c r="BA96" i="20"/>
  <c r="BA75" i="20"/>
  <c r="BA78" i="20" s="1"/>
  <c r="U96" i="20"/>
  <c r="U75" i="20"/>
  <c r="Y96" i="20"/>
  <c r="Y75" i="20"/>
  <c r="AC96" i="20"/>
  <c r="AC75" i="20"/>
  <c r="AG96" i="20"/>
  <c r="AG75" i="20"/>
  <c r="T96" i="20"/>
  <c r="T75" i="20"/>
  <c r="X96" i="20"/>
  <c r="X75" i="20"/>
  <c r="AB96" i="20"/>
  <c r="AB75" i="20"/>
  <c r="AF96" i="20"/>
  <c r="AF75" i="20"/>
  <c r="AJ96" i="20"/>
  <c r="AJ75" i="20"/>
  <c r="BH96" i="20"/>
  <c r="BH75" i="20"/>
  <c r="AY96" i="20"/>
  <c r="AY75" i="20"/>
  <c r="AX96" i="20"/>
  <c r="AX75" i="20"/>
  <c r="BB96" i="20"/>
  <c r="BB75" i="20"/>
  <c r="BB78" i="20" s="1"/>
  <c r="U82" i="13"/>
  <c r="Y82" i="13"/>
  <c r="V75" i="13"/>
  <c r="V78" i="13" s="1"/>
  <c r="V82" i="13"/>
  <c r="AF116" i="13"/>
  <c r="AF115" i="13" s="1"/>
  <c r="V105" i="13"/>
  <c r="V109" i="13" s="1"/>
  <c r="V104" i="13"/>
  <c r="U105" i="21"/>
  <c r="U109" i="21" s="1"/>
  <c r="U104" i="21"/>
  <c r="AE116" i="21"/>
  <c r="AE115" i="21" s="1"/>
  <c r="AG111" i="11"/>
  <c r="AC111" i="11"/>
  <c r="BL42" i="20"/>
  <c r="T75" i="21"/>
  <c r="T78" i="21" s="1"/>
  <c r="T82" i="21"/>
  <c r="U75" i="21"/>
  <c r="U78" i="21" s="1"/>
  <c r="U82" i="21"/>
  <c r="AD116" i="21"/>
  <c r="AD115" i="21" s="1"/>
  <c r="T105" i="21"/>
  <c r="T109" i="21" s="1"/>
  <c r="T104" i="21"/>
  <c r="AD116" i="13"/>
  <c r="AD115" i="13" s="1"/>
  <c r="T105" i="13"/>
  <c r="T109" i="13" s="1"/>
  <c r="T104" i="13"/>
  <c r="AS96" i="20"/>
  <c r="AS75" i="20"/>
  <c r="AT96" i="20"/>
  <c r="AT75" i="20"/>
  <c r="BO96" i="20"/>
  <c r="BO75" i="20"/>
  <c r="BN96" i="20"/>
  <c r="BN75" i="20"/>
  <c r="BD96" i="20"/>
  <c r="BD75" i="20"/>
  <c r="AM75" i="20"/>
  <c r="AM78" i="20" s="1"/>
  <c r="AQ75" i="20"/>
  <c r="AQ78" i="20" s="1"/>
  <c r="AN75" i="20"/>
  <c r="AN78" i="20" s="1"/>
  <c r="AQ96" i="20"/>
  <c r="AO96" i="20"/>
  <c r="AM96" i="20"/>
  <c r="AP96" i="20"/>
  <c r="AN96" i="20"/>
  <c r="AL96" i="20"/>
  <c r="W116" i="15"/>
  <c r="W115" i="15" s="1"/>
  <c r="T105" i="15"/>
  <c r="T109" i="15" s="1"/>
  <c r="Q64" i="11"/>
  <c r="O83" i="11"/>
  <c r="O64" i="18"/>
  <c r="O75" i="18" s="1"/>
  <c r="X65" i="11"/>
  <c r="X84" i="11" s="1"/>
  <c r="V65" i="11"/>
  <c r="V84" i="11" s="1"/>
  <c r="T65" i="11"/>
  <c r="T84" i="11" s="1"/>
  <c r="Y65" i="11"/>
  <c r="Y84" i="11" s="1"/>
  <c r="U65" i="11"/>
  <c r="U84" i="11" s="1"/>
  <c r="W65" i="11"/>
  <c r="W84" i="11" s="1"/>
  <c r="S65" i="11"/>
  <c r="S84" i="11" s="1"/>
  <c r="Q84" i="11"/>
  <c r="Q57" i="18"/>
  <c r="Q94" i="18" s="1"/>
  <c r="O94" i="18"/>
  <c r="Y57" i="11"/>
  <c r="Y94" i="11" s="1"/>
  <c r="W57" i="11"/>
  <c r="W94" i="11" s="1"/>
  <c r="U57" i="11"/>
  <c r="U94" i="11" s="1"/>
  <c r="S57" i="11"/>
  <c r="S94" i="11" s="1"/>
  <c r="V57" i="11"/>
  <c r="V94" i="11" s="1"/>
  <c r="X57" i="11"/>
  <c r="X94" i="11" s="1"/>
  <c r="T57" i="11"/>
  <c r="T94" i="11" s="1"/>
  <c r="Q94" i="11"/>
  <c r="Q56" i="18"/>
  <c r="O59" i="18"/>
  <c r="O85" i="18"/>
  <c r="X56" i="11"/>
  <c r="V56" i="11"/>
  <c r="T56" i="11"/>
  <c r="Y56" i="11"/>
  <c r="U56" i="11"/>
  <c r="W56" i="11"/>
  <c r="S56" i="11"/>
  <c r="Q85" i="11"/>
  <c r="Z81" i="11"/>
  <c r="Z48" i="11"/>
  <c r="X49" i="11"/>
  <c r="T49" i="11"/>
  <c r="Y49" i="11"/>
  <c r="U49" i="11"/>
  <c r="Z80" i="11"/>
  <c r="T75" i="24"/>
  <c r="T78" i="24" s="1"/>
  <c r="T82" i="24"/>
  <c r="U104" i="13"/>
  <c r="AE116" i="13"/>
  <c r="U105" i="13"/>
  <c r="U109" i="13" s="1"/>
  <c r="S104" i="24"/>
  <c r="AC116" i="24"/>
  <c r="S105" i="24"/>
  <c r="S109" i="24" s="1"/>
  <c r="Q49" i="18"/>
  <c r="Q103" i="13" l="1"/>
  <c r="Q105" i="13" s="1"/>
  <c r="Q109" i="13" s="1"/>
  <c r="Q111" i="13" s="1"/>
  <c r="T111" i="13" s="1"/>
  <c r="U75" i="13"/>
  <c r="U78" i="13" s="1"/>
  <c r="X75" i="13"/>
  <c r="X78" i="13" s="1"/>
  <c r="T75" i="13"/>
  <c r="T78" i="13" s="1"/>
  <c r="W75" i="13"/>
  <c r="W78" i="13" s="1"/>
  <c r="S109" i="19"/>
  <c r="S108" i="19" s="1"/>
  <c r="Y75" i="13"/>
  <c r="Y78" i="13" s="1"/>
  <c r="AU78" i="20"/>
  <c r="AK117" i="14"/>
  <c r="AL117" i="14" s="1"/>
  <c r="AF117" i="21"/>
  <c r="AG117" i="21" s="1"/>
  <c r="AY78" i="20"/>
  <c r="AB78" i="20"/>
  <c r="X78" i="20"/>
  <c r="AC78" i="20"/>
  <c r="AD78" i="20"/>
  <c r="BL78" i="20"/>
  <c r="AS78" i="20"/>
  <c r="Q105" i="17"/>
  <c r="Q109" i="17" s="1"/>
  <c r="Q111" i="17" s="1"/>
  <c r="BO78" i="20"/>
  <c r="AT78" i="20"/>
  <c r="T111" i="15"/>
  <c r="AA78" i="20"/>
  <c r="Q78" i="16"/>
  <c r="Q103" i="16"/>
  <c r="AX78" i="20"/>
  <c r="AJ78" i="20"/>
  <c r="Y78" i="20"/>
  <c r="U78" i="20"/>
  <c r="BJ78" i="20"/>
  <c r="BI78" i="20"/>
  <c r="AH78" i="20"/>
  <c r="AI78" i="20"/>
  <c r="AE78" i="20"/>
  <c r="S78" i="20"/>
  <c r="BF78" i="20"/>
  <c r="BE78" i="20"/>
  <c r="BM78" i="20"/>
  <c r="AV78" i="20"/>
  <c r="S111" i="21"/>
  <c r="S125" i="21" s="1"/>
  <c r="AJ117" i="12"/>
  <c r="AI117" i="12"/>
  <c r="AD117" i="12"/>
  <c r="AD115" i="14"/>
  <c r="AK116" i="14"/>
  <c r="AL116" i="14" s="1"/>
  <c r="S109" i="23"/>
  <c r="S108" i="23" s="1"/>
  <c r="Q105" i="23"/>
  <c r="Q109" i="23" s="1"/>
  <c r="Q111" i="23" s="1"/>
  <c r="Q75" i="11"/>
  <c r="X75" i="11" s="1"/>
  <c r="BD78" i="20"/>
  <c r="BN78" i="20"/>
  <c r="V78" i="20"/>
  <c r="S111" i="24"/>
  <c r="AF117" i="12"/>
  <c r="AH117" i="12"/>
  <c r="AE117" i="12"/>
  <c r="U105" i="12"/>
  <c r="U109" i="12" s="1"/>
  <c r="AE116" i="12"/>
  <c r="U104" i="12"/>
  <c r="S69" i="12"/>
  <c r="U93" i="12"/>
  <c r="S93" i="12" s="1"/>
  <c r="S74" i="12"/>
  <c r="U99" i="12"/>
  <c r="S99" i="12" s="1"/>
  <c r="S65" i="12"/>
  <c r="U84" i="12"/>
  <c r="S84" i="12" s="1"/>
  <c r="Q103" i="12"/>
  <c r="Q105" i="12" s="1"/>
  <c r="Q109" i="12" s="1"/>
  <c r="Q111" i="12" s="1"/>
  <c r="Y82" i="12"/>
  <c r="Y75" i="12"/>
  <c r="Y78" i="12" s="1"/>
  <c r="Z82" i="12"/>
  <c r="Z75" i="12"/>
  <c r="Z78" i="12" s="1"/>
  <c r="T82" i="12"/>
  <c r="T75" i="12"/>
  <c r="T78" i="12" s="1"/>
  <c r="V105" i="12"/>
  <c r="V109" i="12" s="1"/>
  <c r="AF116" i="12"/>
  <c r="AF115" i="12" s="1"/>
  <c r="V104" i="12"/>
  <c r="S56" i="12"/>
  <c r="U85" i="12"/>
  <c r="S85" i="12" s="1"/>
  <c r="AH116" i="12"/>
  <c r="AH115" i="12" s="1"/>
  <c r="X104" i="12"/>
  <c r="X105" i="12"/>
  <c r="X109" i="12" s="1"/>
  <c r="S57" i="12"/>
  <c r="U94" i="12"/>
  <c r="S94" i="12" s="1"/>
  <c r="S64" i="12"/>
  <c r="U83" i="12"/>
  <c r="S83" i="12" s="1"/>
  <c r="AI116" i="12"/>
  <c r="AI115" i="12" s="1"/>
  <c r="Y104" i="12"/>
  <c r="Y105" i="12"/>
  <c r="Y109" i="12" s="1"/>
  <c r="W82" i="12"/>
  <c r="W75" i="12"/>
  <c r="W78" i="12" s="1"/>
  <c r="V82" i="12"/>
  <c r="V75" i="12"/>
  <c r="V78" i="12" s="1"/>
  <c r="S63" i="12"/>
  <c r="U82" i="12"/>
  <c r="S82" i="12" s="1"/>
  <c r="U75" i="12"/>
  <c r="X82" i="12"/>
  <c r="X75" i="12"/>
  <c r="X78" i="12" s="1"/>
  <c r="T105" i="12"/>
  <c r="T109" i="12" s="1"/>
  <c r="AD116" i="12"/>
  <c r="AD115" i="12" s="1"/>
  <c r="T104" i="12"/>
  <c r="AJ116" i="12"/>
  <c r="AJ115" i="12" s="1"/>
  <c r="Z104" i="12"/>
  <c r="Z105" i="12"/>
  <c r="Z109" i="12" s="1"/>
  <c r="AG116" i="12"/>
  <c r="AG115" i="12" s="1"/>
  <c r="W104" i="12"/>
  <c r="W105" i="12"/>
  <c r="W109" i="12" s="1"/>
  <c r="Q78" i="12"/>
  <c r="S59" i="12"/>
  <c r="Z49" i="11"/>
  <c r="O103" i="11"/>
  <c r="AC117" i="11" s="1"/>
  <c r="Y137" i="20"/>
  <c r="R109" i="20"/>
  <c r="R111" i="20" s="1"/>
  <c r="P105" i="20"/>
  <c r="BH78" i="20"/>
  <c r="AF78" i="20"/>
  <c r="T78" i="20"/>
  <c r="AG78" i="20"/>
  <c r="Z78" i="20"/>
  <c r="W78" i="20"/>
  <c r="Z99" i="11"/>
  <c r="Z74" i="11"/>
  <c r="S109" i="22"/>
  <c r="S108" i="22" s="1"/>
  <c r="Q105" i="22"/>
  <c r="Q109" i="22" s="1"/>
  <c r="Q111" i="22" s="1"/>
  <c r="X111" i="13"/>
  <c r="Y111" i="13"/>
  <c r="AJ117" i="13"/>
  <c r="AK117" i="13" s="1"/>
  <c r="Q70" i="18"/>
  <c r="Q96" i="18" s="1"/>
  <c r="O96" i="18"/>
  <c r="W70" i="11"/>
  <c r="W96" i="11" s="1"/>
  <c r="S70" i="11"/>
  <c r="T70" i="11"/>
  <c r="T96" i="11" s="1"/>
  <c r="X70" i="11"/>
  <c r="X96" i="11" s="1"/>
  <c r="U70" i="11"/>
  <c r="U96" i="11" s="1"/>
  <c r="V70" i="11"/>
  <c r="V96" i="11" s="1"/>
  <c r="Y70" i="11"/>
  <c r="Y96" i="11" s="1"/>
  <c r="Q96" i="11"/>
  <c r="Y85" i="11"/>
  <c r="Y59" i="11"/>
  <c r="W85" i="11"/>
  <c r="W59" i="11"/>
  <c r="V85" i="11"/>
  <c r="V59" i="11"/>
  <c r="Q85" i="18"/>
  <c r="Q59" i="18"/>
  <c r="S85" i="11"/>
  <c r="S59" i="11"/>
  <c r="U85" i="11"/>
  <c r="U59" i="11"/>
  <c r="T85" i="11"/>
  <c r="T59" i="11"/>
  <c r="X85" i="11"/>
  <c r="X59" i="11"/>
  <c r="O78" i="18"/>
  <c r="Z84" i="11"/>
  <c r="Z82" i="11"/>
  <c r="Z65" i="11"/>
  <c r="Z63" i="11"/>
  <c r="AE116" i="24"/>
  <c r="AC115" i="24"/>
  <c r="Z93" i="11"/>
  <c r="Z69" i="11"/>
  <c r="AJ116" i="13"/>
  <c r="AE115" i="13"/>
  <c r="Z56" i="11"/>
  <c r="Z94" i="11"/>
  <c r="Z57" i="11"/>
  <c r="O83" i="18"/>
  <c r="Q64" i="18"/>
  <c r="Q83" i="18" s="1"/>
  <c r="X64" i="11"/>
  <c r="V64" i="11"/>
  <c r="T64" i="11"/>
  <c r="W64" i="11"/>
  <c r="S64" i="11"/>
  <c r="Y64" i="11"/>
  <c r="U64" i="11"/>
  <c r="Q83" i="11"/>
  <c r="Q82" i="18"/>
  <c r="AF116" i="21"/>
  <c r="AG116" i="21" s="1"/>
  <c r="AC115" i="21"/>
  <c r="V75" i="11" l="1"/>
  <c r="V76" i="11" s="1"/>
  <c r="W111" i="13"/>
  <c r="AK116" i="13"/>
  <c r="U111" i="13"/>
  <c r="V111" i="13"/>
  <c r="AK117" i="12"/>
  <c r="AL117" i="12" s="1"/>
  <c r="Q78" i="11"/>
  <c r="O103" i="18"/>
  <c r="S75" i="11"/>
  <c r="S76" i="11" s="1"/>
  <c r="Y75" i="11"/>
  <c r="X78" i="11"/>
  <c r="W75" i="11"/>
  <c r="W78" i="11" s="1"/>
  <c r="U75" i="11"/>
  <c r="U78" i="11" s="1"/>
  <c r="T75" i="11"/>
  <c r="T78" i="11" s="1"/>
  <c r="Q105" i="16"/>
  <c r="Q109" i="16" s="1"/>
  <c r="Q111" i="16" s="1"/>
  <c r="S109" i="16"/>
  <c r="S108" i="16" s="1"/>
  <c r="Z85" i="11"/>
  <c r="Q75" i="18"/>
  <c r="Q78" i="18" s="1"/>
  <c r="Q103" i="11"/>
  <c r="Q105" i="11" s="1"/>
  <c r="Q109" i="11" s="1"/>
  <c r="Q111" i="11" s="1"/>
  <c r="V111" i="11" s="1"/>
  <c r="AG117" i="11"/>
  <c r="AF117" i="11"/>
  <c r="AE117" i="11"/>
  <c r="AI117" i="11"/>
  <c r="AH117" i="11"/>
  <c r="AD117" i="11"/>
  <c r="S103" i="12"/>
  <c r="AK116" i="12"/>
  <c r="AL116" i="12" s="1"/>
  <c r="AE115" i="12"/>
  <c r="U78" i="12"/>
  <c r="S78" i="12" s="1"/>
  <c r="S75" i="12"/>
  <c r="W111" i="12"/>
  <c r="Z111" i="12"/>
  <c r="U111" i="12"/>
  <c r="V111" i="12"/>
  <c r="X111" i="12"/>
  <c r="Y111" i="12"/>
  <c r="T111" i="12"/>
  <c r="Z59" i="11"/>
  <c r="Z70" i="11"/>
  <c r="S96" i="11"/>
  <c r="Z96" i="11" s="1"/>
  <c r="Q103" i="18"/>
  <c r="Y78" i="11"/>
  <c r="V78" i="11"/>
  <c r="U83" i="11"/>
  <c r="U103" i="11" s="1"/>
  <c r="S83" i="11"/>
  <c r="T76" i="11"/>
  <c r="T83" i="11"/>
  <c r="T103" i="11" s="1"/>
  <c r="X76" i="11"/>
  <c r="X83" i="11"/>
  <c r="X103" i="11" s="1"/>
  <c r="Y76" i="11"/>
  <c r="Y83" i="11"/>
  <c r="Y103" i="11" s="1"/>
  <c r="W76" i="11"/>
  <c r="W83" i="11"/>
  <c r="W103" i="11" s="1"/>
  <c r="V83" i="11"/>
  <c r="V103" i="11" s="1"/>
  <c r="Z64" i="11"/>
  <c r="S78" i="11" l="1"/>
  <c r="Z78" i="11" s="1"/>
  <c r="X111" i="11"/>
  <c r="U76" i="11"/>
  <c r="U111" i="11"/>
  <c r="Y111" i="11"/>
  <c r="Z75" i="11"/>
  <c r="AJ117" i="11"/>
  <c r="AK117" i="11" s="1"/>
  <c r="S111" i="11"/>
  <c r="T111" i="11"/>
  <c r="W111" i="11"/>
  <c r="S103" i="11"/>
  <c r="S105" i="11" s="1"/>
  <c r="S109" i="11" s="1"/>
  <c r="AA111" i="12"/>
  <c r="AF116" i="11"/>
  <c r="AF115" i="11" s="1"/>
  <c r="V105" i="11"/>
  <c r="V109" i="11" s="1"/>
  <c r="AI116" i="11"/>
  <c r="AI115" i="11" s="1"/>
  <c r="Y105" i="11"/>
  <c r="Y109" i="11" s="1"/>
  <c r="Z83" i="11"/>
  <c r="T105" i="11"/>
  <c r="T109" i="11" s="1"/>
  <c r="AD116" i="11"/>
  <c r="AD115" i="11" s="1"/>
  <c r="W105" i="11"/>
  <c r="W109" i="11" s="1"/>
  <c r="AG116" i="11"/>
  <c r="AG115" i="11" s="1"/>
  <c r="X105" i="11"/>
  <c r="X109" i="11" s="1"/>
  <c r="AH116" i="11"/>
  <c r="AH115" i="11" s="1"/>
  <c r="AE116" i="11"/>
  <c r="AE115" i="11" s="1"/>
  <c r="U105" i="11"/>
  <c r="U109" i="11" s="1"/>
  <c r="Z111" i="11" l="1"/>
  <c r="Z103" i="11"/>
  <c r="AC116" i="11"/>
  <c r="AC115" i="11" s="1"/>
  <c r="AJ116" i="11" l="1"/>
  <c r="AK116" i="11" s="1"/>
</calcChain>
</file>

<file path=xl/comments1.xml><?xml version="1.0" encoding="utf-8"?>
<comments xmlns="http://schemas.openxmlformats.org/spreadsheetml/2006/main">
  <authors>
    <author/>
  </authors>
  <commentList>
    <comment ref="G51" authorId="0">
      <text>
        <r>
          <rPr>
            <b/>
            <sz val="12"/>
            <color rgb="FF000000"/>
            <rFont val="Tahoma"/>
            <family val="2"/>
            <charset val="204"/>
          </rPr>
          <t xml:space="preserve">в соответствии со ст.340 (000)
</t>
        </r>
        <r>
          <rPr>
            <sz val="8"/>
            <color rgb="FF000000"/>
            <rFont val="Tahoma"/>
            <family val="2"/>
            <charset val="204"/>
          </rPr>
          <t xml:space="preserve">
</t>
        </r>
      </text>
    </comment>
    <comment ref="Q157" authorId="0">
      <text>
        <r>
          <rPr>
            <b/>
            <sz val="12"/>
            <color rgb="FF000000"/>
            <rFont val="Tahoma"/>
            <family val="2"/>
            <charset val="204"/>
          </rPr>
          <t xml:space="preserve">в соответствии со ст.340 (000)
</t>
        </r>
        <r>
          <rPr>
            <sz val="8"/>
            <color rgb="FF000000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41" authorId="0">
      <text>
        <r>
          <rPr>
            <sz val="12"/>
            <color rgb="FF000000"/>
            <rFont val="Tahoma"/>
            <family val="2"/>
            <charset val="204"/>
          </rPr>
          <t>в соответствии с расшифровкой по ст.340 (000)</t>
        </r>
      </text>
    </comment>
    <comment ref="D45" authorId="0">
      <text>
        <r>
          <rPr>
            <b/>
            <sz val="8"/>
            <color rgb="FF000000"/>
            <rFont val="Tahoma"/>
            <family val="2"/>
            <charset val="204"/>
          </rPr>
          <t xml:space="preserve">dt0115:
</t>
        </r>
        <r>
          <rPr>
            <sz val="8"/>
            <color rgb="FF000000"/>
            <rFont val="Tahoma"/>
            <family val="2"/>
            <charset val="204"/>
          </rPr>
          <t>в соответствии с расшифровкой по бюджету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Z4" authorId="0">
      <text>
        <r>
          <rPr>
            <b/>
            <sz val="8"/>
            <color rgb="FF000000"/>
            <rFont val="Tahoma"/>
            <family val="2"/>
            <charset val="204"/>
          </rPr>
          <t xml:space="preserve">dt0115:
</t>
        </r>
        <r>
          <rPr>
            <sz val="8"/>
            <color rgb="FF000000"/>
            <rFont val="Tahoma"/>
            <family val="2"/>
            <charset val="204"/>
          </rPr>
          <t>за 9 мес. Отопит периода</t>
        </r>
      </text>
    </comment>
    <comment ref="Z7" authorId="0">
      <text>
        <r>
          <rPr>
            <b/>
            <sz val="8"/>
            <color rgb="FF000000"/>
            <rFont val="Tahoma"/>
            <family val="2"/>
            <charset val="204"/>
          </rPr>
          <t xml:space="preserve">dt0115:
</t>
        </r>
        <r>
          <rPr>
            <sz val="8"/>
            <color rgb="FF000000"/>
            <rFont val="Tahoma"/>
            <family val="2"/>
            <charset val="204"/>
          </rPr>
          <t>за 9 мес. Отопит периода</t>
        </r>
      </text>
    </comment>
    <comment ref="Z13" authorId="0">
      <text>
        <r>
          <rPr>
            <b/>
            <sz val="8"/>
            <color rgb="FF000000"/>
            <rFont val="Tahoma"/>
            <family val="2"/>
            <charset val="204"/>
          </rPr>
          <t xml:space="preserve">dt0115:
</t>
        </r>
        <r>
          <rPr>
            <sz val="8"/>
            <color rgb="FF000000"/>
            <rFont val="Tahoma"/>
            <family val="2"/>
            <charset val="204"/>
          </rPr>
          <t>за 9 мес. Отопит периода</t>
        </r>
      </text>
    </comment>
  </commentList>
</comments>
</file>

<file path=xl/sharedStrings.xml><?xml version="1.0" encoding="utf-8"?>
<sst xmlns="http://schemas.openxmlformats.org/spreadsheetml/2006/main" count="10966" uniqueCount="782">
  <si>
    <t>Приложение 9 к расчету</t>
  </si>
  <si>
    <t>(наименование учреждения)</t>
  </si>
  <si>
    <t xml:space="preserve">Перечень государственных услуг согласно государственномого задания, </t>
  </si>
  <si>
    <t>утвержденного на 2019 год</t>
  </si>
  <si>
    <t>№ п/п</t>
  </si>
  <si>
    <t xml:space="preserve">Наименование и/или категории потребителей государственной услуги </t>
  </si>
  <si>
    <t>Единицы измерения</t>
  </si>
  <si>
    <t>Объем государственной услуги (в натуральных показателях)</t>
  </si>
  <si>
    <t>Содержание и воспитание детей-сирот и детей, оставшихся без попечения родителей, детей, находящихся в трудной жизненной ситуации</t>
  </si>
  <si>
    <t>человек (дети) (получателей услуг)</t>
  </si>
  <si>
    <t xml:space="preserve"> дети</t>
  </si>
  <si>
    <t xml:space="preserve">предоставление социального обслуживания в стационарной форме </t>
  </si>
  <si>
    <t>человек (взрослые)
(получателей услуг)</t>
  </si>
  <si>
    <t xml:space="preserve">стационар </t>
  </si>
  <si>
    <t>предоставление социально-бытовых услуг</t>
  </si>
  <si>
    <t>предоставление социально-медецинских услуг</t>
  </si>
  <si>
    <t>предоставление социально-психологических услуг</t>
  </si>
  <si>
    <t>предоставление социально-педагогических услуг</t>
  </si>
  <si>
    <t>предоставление в целях повышения коммуникативного потенциала получателей социальных услуг</t>
  </si>
  <si>
    <t>предоставление социально-правовых услуг</t>
  </si>
  <si>
    <t>предоставление социально-трудовых услуг</t>
  </si>
  <si>
    <t>3 (А)</t>
  </si>
  <si>
    <r>
      <rPr>
        <sz val="12"/>
        <rFont val="Times New Roman"/>
        <family val="1"/>
        <charset val="204"/>
      </rPr>
      <t xml:space="preserve">гражданин при наличии ребенка или детей (в том числе находящихся под опекой, попечительством), испытывающих трудности в социальной </t>
    </r>
    <r>
      <rPr>
        <b/>
        <u/>
        <sz val="12"/>
        <rFont val="Times New Roman"/>
        <family val="1"/>
        <charset val="204"/>
      </rPr>
      <t>адаптации</t>
    </r>
  </si>
  <si>
    <t>человек (дети)
(получателей услуг)</t>
  </si>
  <si>
    <t>полустационар дети (адаптация)</t>
  </si>
  <si>
    <t>предоставления социально - медецинских услуг</t>
  </si>
  <si>
    <t>предоставления социально - правовых услуг</t>
  </si>
  <si>
    <t>предоставления социально - трудовых услуг</t>
  </si>
  <si>
    <t>3 (Б)</t>
  </si>
  <si>
    <r>
      <rPr>
        <sz val="12"/>
        <rFont val="Times New Roman"/>
        <family val="1"/>
        <charset val="204"/>
      </rPr>
      <t xml:space="preserve">гражданин при наличии </t>
    </r>
    <r>
      <rPr>
        <b/>
        <u/>
        <sz val="12"/>
        <rFont val="Times New Roman"/>
        <family val="1"/>
        <charset val="204"/>
      </rPr>
      <t>внутрисемейного конфликта</t>
    </r>
    <r>
      <rPr>
        <sz val="12"/>
        <rFont val="Times New Roman"/>
        <family val="1"/>
        <charset val="204"/>
      </rPr>
      <t xml:space="preserve">, в том числе с лицами с наркотической или алкогольной зависимостью, лицами, имеющими пристрастие к азартным играм, лицами страдающими психическими расстройствами, наличие насилия в семье </t>
    </r>
  </si>
  <si>
    <t>полустационар дети (внутрисемейный конфликт)</t>
  </si>
  <si>
    <t>гражданин при наличии в семье инвалида или инвалидов, в том числе ребенка-инвалида или детей-инвалидов, нуждающихся в постоянном постороннем уходе; гражданин при наличии ребенка или детей (в том числе находящихся под опекой, попечительством), испытывающих трудности в социальной адаптации</t>
  </si>
  <si>
    <t>полустационар только у Преодоления</t>
  </si>
  <si>
    <t>предоставление социально - бытовых услуг</t>
  </si>
  <si>
    <t>предоставление социально - медицинских услуг</t>
  </si>
  <si>
    <t xml:space="preserve">предоставление социально - педагогических услуг </t>
  </si>
  <si>
    <t xml:space="preserve">предоставление социально - правовых услуг </t>
  </si>
  <si>
    <t xml:space="preserve">предоставление социально - трудовых услуг </t>
  </si>
  <si>
    <t>граждане при отсутствии определенного места жительства, в том числе у лиц, не достигших возраста двадцати трех лет и завершивших пребывание в организации для детей-сирот и детей, оставшихся без попечения родителей</t>
  </si>
  <si>
    <t>полустационар взрослые БОМЖ</t>
  </si>
  <si>
    <t xml:space="preserve">предоставление социального обслуживания в форме на дому  </t>
  </si>
  <si>
    <t>человек 
(получателей услуг)</t>
  </si>
  <si>
    <t>на дому</t>
  </si>
  <si>
    <t xml:space="preserve">Предоставление срочных социальных услуг </t>
  </si>
  <si>
    <t>срочные</t>
  </si>
  <si>
    <t>гражданин при наличии ребенка или детей (в том числе находящихся под опекой, попечительством), испытывающих трудности в социальной адаптации</t>
  </si>
  <si>
    <t>гражданин при наличии внутрисемейного конфликта, в том числе с лицами с наркотической или алкагольной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</si>
  <si>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Оказание консультативной, психологической, педагогической, юридической, социальной и иной помощи лицам, усыновившим (удочерившим) или принявшим под опеку (попечительство) ребенка</t>
  </si>
  <si>
    <t>семей 
(получателей услуг)</t>
  </si>
  <si>
    <t>дети</t>
  </si>
  <si>
    <t>Подготовка граждан, выразивших желание принять детей-сирот и детей, оставшихся без попечения родителей, на семейные формы устройства</t>
  </si>
  <si>
    <t>Приложение 2 к расчету</t>
  </si>
  <si>
    <t>сравнить с нормами по Постановлению</t>
  </si>
  <si>
    <t>для взрослых</t>
  </si>
  <si>
    <t>для детей</t>
  </si>
  <si>
    <t xml:space="preserve">Расчет потребности на приобретение мягкого инвентаря </t>
  </si>
  <si>
    <t>наименование учреждения</t>
  </si>
  <si>
    <t>Наименование мягкого инвентаря</t>
  </si>
  <si>
    <t>Розничная цена (рублей), действующие цены  (см. статистическую информацию на сайте www.gks.ru в разделе "Цены"/"Средние потребительские цены на отдельные виды товаров и услуг" значок "База данных" )</t>
  </si>
  <si>
    <t>Единица измерения</t>
  </si>
  <si>
    <t xml:space="preserve">На одного получателя социальных услуг в стационарной форме социального обслуживания
</t>
  </si>
  <si>
    <t>Потребность на 1 человека, руб.</t>
  </si>
  <si>
    <t>№  п/п</t>
  </si>
  <si>
    <t xml:space="preserve">Розничная цена (рублей) </t>
  </si>
  <si>
    <t xml:space="preserve">На одного получателя социальных услуг </t>
  </si>
  <si>
    <t>Кол-во (штук)</t>
  </si>
  <si>
    <t>срок носки, службы (лет)</t>
  </si>
  <si>
    <t>Простыня</t>
  </si>
  <si>
    <t>штук</t>
  </si>
  <si>
    <t>Пододеяльник</t>
  </si>
  <si>
    <t>Наволочка для подушки нижняя</t>
  </si>
  <si>
    <t>Наволочка для подушки верхняя</t>
  </si>
  <si>
    <t xml:space="preserve">Полотенце </t>
  </si>
  <si>
    <t>Полотенце махровое (банное)</t>
  </si>
  <si>
    <t xml:space="preserve">Полотенце махровое </t>
  </si>
  <si>
    <t>Полотенце (для ног)</t>
  </si>
  <si>
    <t>Одеяло байковое</t>
  </si>
  <si>
    <t>Одеяло шерстяное или ватное</t>
  </si>
  <si>
    <t>Матрац</t>
  </si>
  <si>
    <t>Покрывало</t>
  </si>
  <si>
    <t>Подушка</t>
  </si>
  <si>
    <t>Коврик прикроватный</t>
  </si>
  <si>
    <t>-</t>
  </si>
  <si>
    <t>Салфетки индивидуальные</t>
  </si>
  <si>
    <t>Пальто зимнее или куртка зимняя</t>
  </si>
  <si>
    <t>ИТОГО</t>
  </si>
  <si>
    <t>Х</t>
  </si>
  <si>
    <t>Пальто демисезонное или куртка демисезонная</t>
  </si>
  <si>
    <t>Кол-во получателей</t>
  </si>
  <si>
    <t>Сорочка (верхняя рубашка) из хлопчатобумажных или смесовых тканей для мужчин</t>
  </si>
  <si>
    <t>Потребность, всего</t>
  </si>
  <si>
    <t>Брюки (полушерстяные или джинсовые) для мужчин</t>
  </si>
  <si>
    <t>Расчет потребности на приобретение мягкого инвентаря 
 (дети при предоставлении социальных услуг организациями социального 
обслуживания области в стационарной и полустационарной* формах
социального обслуживания)</t>
  </si>
  <si>
    <t>Джемпер, или свитер, или кофта полушерстяные</t>
  </si>
  <si>
    <t>на одного ребенка дошкольного возраста</t>
  </si>
  <si>
    <t>Платье или юбка и блузка (в комплекте) для женщин</t>
  </si>
  <si>
    <r>
      <rPr>
        <sz val="10"/>
        <rFont val="Times New Roman"/>
        <family val="1"/>
        <charset val="204"/>
      </rPr>
      <t xml:space="preserve">Розничная цена (рублей), действующие цены  (см. статистическую информацию на сайте www.gks.ru в разделе "Цены"/"Средние потребительские цены на отдельные виды товаров и услуг" значок "База данных") </t>
    </r>
    <r>
      <rPr>
        <b/>
        <sz val="10"/>
        <rFont val="Times New Roman"/>
        <family val="1"/>
        <charset val="204"/>
      </rPr>
      <t>на 1 марта 2015 года</t>
    </r>
  </si>
  <si>
    <t>количество</t>
  </si>
  <si>
    <t>сроки использования (лет)</t>
  </si>
  <si>
    <t>Халат (байковый) домашний для женщин</t>
  </si>
  <si>
    <t>Трусы или панталоны</t>
  </si>
  <si>
    <t>Майка, или комбинация, или футболка</t>
  </si>
  <si>
    <t>Одежда</t>
  </si>
  <si>
    <t>Бюстгальтер для женщин</t>
  </si>
  <si>
    <t>Пальто зимнее, шуба</t>
  </si>
  <si>
    <t>Пижама (сорочка) ночная</t>
  </si>
  <si>
    <t>Пальто демисезонное, куртка</t>
  </si>
  <si>
    <t>- " -</t>
  </si>
  <si>
    <t>Костюм мужской из хлопчатобумажной ткани или спортивный</t>
  </si>
  <si>
    <t>Костюм школьный для  мальчика</t>
  </si>
  <si>
    <t>Носовые платки</t>
  </si>
  <si>
    <t>Костюм школьный для девочки</t>
  </si>
  <si>
    <t>Носки полушерстяные, пар</t>
  </si>
  <si>
    <t>пара</t>
  </si>
  <si>
    <t>Рубашка школьная белая хлопчатобумажная для мальчика</t>
  </si>
  <si>
    <t>Носки (хлопчатобумажные или смесовые), пар</t>
  </si>
  <si>
    <t>Форма и обувь спортивные</t>
  </si>
  <si>
    <t>комплектов</t>
  </si>
  <si>
    <t>Колготки или чулки, пар (для женщин)</t>
  </si>
  <si>
    <t>Брюки (в т.ч из джинсовой ткани) для мальчиков</t>
  </si>
  <si>
    <t>Головной убор зимний (платок головной полушерстяной)</t>
  </si>
  <si>
    <t>Платье (юбка, блузка)</t>
  </si>
  <si>
    <t>Головной убор летний (платок головной хлопчатобумажный)</t>
  </si>
  <si>
    <t>Халат домашний для девочки</t>
  </si>
  <si>
    <t>Шарф</t>
  </si>
  <si>
    <t>Рубашка для мальчика</t>
  </si>
  <si>
    <t>Обувь зимняя (утепленная)</t>
  </si>
  <si>
    <t>Костюм для мальчика</t>
  </si>
  <si>
    <t>Обувь демисезонная</t>
  </si>
  <si>
    <t>Костюм летний для мальчика</t>
  </si>
  <si>
    <t>Обувь летняя</t>
  </si>
  <si>
    <t>Свитер (джемпер) шерстяной</t>
  </si>
  <si>
    <t>Обувь комнатная</t>
  </si>
  <si>
    <t xml:space="preserve">Платье </t>
  </si>
  <si>
    <t xml:space="preserve">Платье летнее </t>
  </si>
  <si>
    <t>Головной убор летний</t>
  </si>
  <si>
    <t>Количество получателей</t>
  </si>
  <si>
    <t>Головной убор зимний</t>
  </si>
  <si>
    <t>Платок носовой</t>
  </si>
  <si>
    <t>Ремень брючный для мальчика (подтяжки)</t>
  </si>
  <si>
    <r>
      <rPr>
        <b/>
        <sz val="12"/>
        <rFont val="Times New Roman"/>
        <family val="1"/>
        <charset val="204"/>
      </rPr>
      <t xml:space="preserve">Коэффициент </t>
    </r>
    <r>
      <rPr>
        <sz val="12"/>
        <rFont val="Times New Roman"/>
        <family val="1"/>
        <charset val="204"/>
      </rPr>
      <t>(понижающий, повышающий) в связи с ……</t>
    </r>
  </si>
  <si>
    <t xml:space="preserve">Шарф </t>
  </si>
  <si>
    <t>Всего с учетом коэффициента:</t>
  </si>
  <si>
    <t>Перчатки (варежки)</t>
  </si>
  <si>
    <t>пар</t>
  </si>
  <si>
    <t>Итого с учетом коэффициента бюджет</t>
  </si>
  <si>
    <t>*</t>
  </si>
  <si>
    <t>Бюстгальтер</t>
  </si>
  <si>
    <t>Итого с учетом коэффициента внебюджет</t>
  </si>
  <si>
    <t>Трусы</t>
  </si>
  <si>
    <t>* сумму разнести в соответствующую услугу (услуги)</t>
  </si>
  <si>
    <t>Трусы спортивные</t>
  </si>
  <si>
    <t>Шорты</t>
  </si>
  <si>
    <t>Майка</t>
  </si>
  <si>
    <t>Футболка</t>
  </si>
  <si>
    <t>Носки, гольфы хлопчатобумажные</t>
  </si>
  <si>
    <t>Ботинки (туфли, сандалии, кроссовки)</t>
  </si>
  <si>
    <t>Тапочки домашние</t>
  </si>
  <si>
    <t>Валенки (утепленная обувь)</t>
  </si>
  <si>
    <t>Сапоги резиновые</t>
  </si>
  <si>
    <t>ПФХД</t>
  </si>
  <si>
    <t>Костюм спортивные утепленный</t>
  </si>
  <si>
    <t>Шапка спортивная</t>
  </si>
  <si>
    <t>Сорочка ночная, пижама</t>
  </si>
  <si>
    <t>Колготки</t>
  </si>
  <si>
    <t>Передник, нагрудник для дошкольников</t>
  </si>
  <si>
    <t>Песочник, купальник, плавки</t>
  </si>
  <si>
    <t>Шапочка резиновая</t>
  </si>
  <si>
    <t>Предметы личной гигиены</t>
  </si>
  <si>
    <t>Постельные принадлежности</t>
  </si>
  <si>
    <t>Полотенце</t>
  </si>
  <si>
    <t>Полотенце махровое</t>
  </si>
  <si>
    <t>Кол-во получателей (дошкольного возраста)</t>
  </si>
  <si>
    <t>на одного ребенка школьного возраста</t>
  </si>
  <si>
    <t>Кол-во получателей (школьного возраста)</t>
  </si>
  <si>
    <t>Итого с учетом коэффициента</t>
  </si>
  <si>
    <t xml:space="preserve">Расчет составил :                         телефон </t>
  </si>
  <si>
    <t>Приложение 3 к расчету</t>
  </si>
  <si>
    <t>Расчет потребности на приобретение продуктов питания 
(дети при предоставлении социальных услуг организациями социального обслуживания области в стационарной и полустационарной* формах социального обслуживания)</t>
  </si>
  <si>
    <t>граммов (брутто) на человека в сутки</t>
  </si>
  <si>
    <t>Наименования продуктов питания</t>
  </si>
  <si>
    <t>Розничная цена (рублей), действующие цены (см. статистическую информацию на сайте www.gks.ru в разделе "Цены"/"Средние потребительские цены на отдельные виды товаров и услуг" значок "База данных" )</t>
  </si>
  <si>
    <r>
      <rPr>
        <sz val="10"/>
        <rFont val="Times New Roman"/>
        <family val="1"/>
        <charset val="204"/>
      </rPr>
      <t xml:space="preserve">Нормы питания (количество продуктов в граммах </t>
    </r>
    <r>
      <rPr>
        <b/>
        <sz val="10"/>
        <rFont val="Times New Roman"/>
        <family val="1"/>
        <charset val="204"/>
      </rPr>
      <t>на одного человека в сутки</t>
    </r>
    <r>
      <rPr>
        <sz val="10"/>
        <rFont val="Times New Roman"/>
        <family val="1"/>
        <charset val="204"/>
      </rPr>
      <t>)</t>
    </r>
  </si>
  <si>
    <t>Примечание</t>
  </si>
  <si>
    <t>N п/п</t>
  </si>
  <si>
    <t>Наименование продукта питания</t>
  </si>
  <si>
    <r>
      <rPr>
        <sz val="10"/>
        <rFont val="Times New Roman"/>
        <family val="1"/>
        <charset val="204"/>
      </rPr>
      <t xml:space="preserve">Розничная цена (рублей), действующие цены (см. статистическую информацию на сайте www.gks.ru в разделе "Цены"/"Средние потребительские цены на отдельные виды товаров и услуг" значок "База данных")  </t>
    </r>
    <r>
      <rPr>
        <b/>
        <sz val="10"/>
        <rFont val="Times New Roman"/>
        <family val="1"/>
        <charset val="204"/>
      </rPr>
      <t>на 1 декабря 2017 года</t>
    </r>
  </si>
  <si>
    <t>Возраст, лет</t>
  </si>
  <si>
    <t>3 - 6</t>
  </si>
  <si>
    <t>7 - 11</t>
  </si>
  <si>
    <t>12 - 18</t>
  </si>
  <si>
    <t>Брутто</t>
  </si>
  <si>
    <t>Справочное: Нетто</t>
  </si>
  <si>
    <t>Хлеб ржаной</t>
  </si>
  <si>
    <t xml:space="preserve">Хлеб ржаной  </t>
  </si>
  <si>
    <t>Хлеб пшеничный</t>
  </si>
  <si>
    <t xml:space="preserve">Хлеб пшеничный  </t>
  </si>
  <si>
    <t>Мука пшеничная</t>
  </si>
  <si>
    <t xml:space="preserve">Мука пшеничная  </t>
  </si>
  <si>
    <t>Мука картофельная</t>
  </si>
  <si>
    <t xml:space="preserve">Крахмал картофельный    </t>
  </si>
  <si>
    <t>Крупы, бобовые, макаронные изделия</t>
  </si>
  <si>
    <t xml:space="preserve">Макаронные изделия         </t>
  </si>
  <si>
    <t>Картофель</t>
  </si>
  <si>
    <t>Крупы (рисовая, гречневая, пшенная, манная, овсяная); горох, фасоль, чечевица</t>
  </si>
  <si>
    <t>Овощи и зелень</t>
  </si>
  <si>
    <t xml:space="preserve">Картофель </t>
  </si>
  <si>
    <t>Фрукты свежие</t>
  </si>
  <si>
    <t xml:space="preserve">Овощи свежие (всего), </t>
  </si>
  <si>
    <t>Соки фруктовые</t>
  </si>
  <si>
    <t xml:space="preserve">в том числе:  </t>
  </si>
  <si>
    <t>Фрукты сухие</t>
  </si>
  <si>
    <t xml:space="preserve">Свекла    </t>
  </si>
  <si>
    <t>Сахар</t>
  </si>
  <si>
    <t xml:space="preserve">Морковь         </t>
  </si>
  <si>
    <t>Кондитерские изделия</t>
  </si>
  <si>
    <t xml:space="preserve">Капуста белокочанная    </t>
  </si>
  <si>
    <t>Кофе (кофейный напиток)</t>
  </si>
  <si>
    <t xml:space="preserve">Лук репчатый    </t>
  </si>
  <si>
    <t>Какао</t>
  </si>
  <si>
    <t xml:space="preserve">Огурцы, помидоры (парниковые)    </t>
  </si>
  <si>
    <t>Чай</t>
  </si>
  <si>
    <t xml:space="preserve">Другие овощи (кабачки, баклажаны, перец сладкий, капуста цветная, капуста брокколи, тыква, фасоль зеленая стручковая)     </t>
  </si>
  <si>
    <t>Мясо 1-й категории</t>
  </si>
  <si>
    <t xml:space="preserve">Овощи соленые и маринованные (капуста, огурцы)         </t>
  </si>
  <si>
    <t>Кура 1-й категории, полупотрошеная</t>
  </si>
  <si>
    <t>Зелень (лук зеленый, петрушка, укроп)</t>
  </si>
  <si>
    <t>Рыба, в том числе сельдь</t>
  </si>
  <si>
    <t xml:space="preserve">Овощи консервированные (горошек зеленый, фасоль, кукуруза)       </t>
  </si>
  <si>
    <t>Колбасные изделия</t>
  </si>
  <si>
    <t xml:space="preserve">Фрукты свежие   </t>
  </si>
  <si>
    <t>Молоко, кисломолочные продукты</t>
  </si>
  <si>
    <t>Сухофрукты (курага, чернослив, изюм, компотная смесь)</t>
  </si>
  <si>
    <t>Творог (9-процентный)</t>
  </si>
  <si>
    <t xml:space="preserve">Соки фруктовые, овощные         </t>
  </si>
  <si>
    <t>Сметана</t>
  </si>
  <si>
    <t xml:space="preserve">Говядина        </t>
  </si>
  <si>
    <t>Сыр</t>
  </si>
  <si>
    <t xml:space="preserve">Птица           </t>
  </si>
  <si>
    <t>Масло сливочное</t>
  </si>
  <si>
    <t xml:space="preserve">Колбаса вареная, сосиски         </t>
  </si>
  <si>
    <t>Масло растительное</t>
  </si>
  <si>
    <t xml:space="preserve">Рыба,  рыбопродукты,  нерыбные продукты моря   </t>
  </si>
  <si>
    <t>Яйцо диетическое</t>
  </si>
  <si>
    <t xml:space="preserve">Творог          </t>
  </si>
  <si>
    <t>Дрожжи хлебопекарные</t>
  </si>
  <si>
    <t xml:space="preserve">Сыр             </t>
  </si>
  <si>
    <t>Соль</t>
  </si>
  <si>
    <t xml:space="preserve">Яйцо            </t>
  </si>
  <si>
    <t>½ шт.</t>
  </si>
  <si>
    <t>Специи</t>
  </si>
  <si>
    <t xml:space="preserve">Кисломолочные напитки (кефир, йогурт, ряженка, простокваша, ацидофилин)     </t>
  </si>
  <si>
    <t xml:space="preserve">Молоко          </t>
  </si>
  <si>
    <t xml:space="preserve">Масло сливочное </t>
  </si>
  <si>
    <t xml:space="preserve">Масло  растительное    </t>
  </si>
  <si>
    <t xml:space="preserve">Сметана         </t>
  </si>
  <si>
    <t>Примечания:</t>
  </si>
  <si>
    <t xml:space="preserve">Сахар, варенье, печенье, кондитерские изделия         </t>
  </si>
  <si>
    <t>1. Для получателей социальных услуг в полустационарной форме социального обслуживания использовать нормы питания, установленные для получателей социальных услуг в стационарной форме, с учетом организации одноразового или двухразового питания.</t>
  </si>
  <si>
    <t xml:space="preserve">Чай             </t>
  </si>
  <si>
    <t>2. Химический состав набора продуктов питания может несколько меняться в зависимости от сортности продуктов (мяса, смнтаны, хлеба и т.п.).</t>
  </si>
  <si>
    <t xml:space="preserve">Кофе, какао     </t>
  </si>
  <si>
    <t>3. В летний оздоровительный период (до 90 дней), в выходные, праздничные и каникулярные дни фактически сложившаяся норма расходов на питание увеличивается на 10 процентов в день на каждого человека</t>
  </si>
  <si>
    <t xml:space="preserve">Дрожжи прессованные    </t>
  </si>
  <si>
    <t>4. Для ослабленных детей, а также для больных детей, находящихся в изоляторе, устанавливается 15-процентная надбавка к указанным нормам обеспечения</t>
  </si>
  <si>
    <t xml:space="preserve">Соль      </t>
  </si>
  <si>
    <t>Число дней в году</t>
  </si>
  <si>
    <t>Специи (перец, лавровый лист, ванилин)</t>
  </si>
  <si>
    <t>Колличество получателей</t>
  </si>
  <si>
    <t>Сухари панировочные</t>
  </si>
  <si>
    <t xml:space="preserve">Томат паста, томат-пюре      </t>
  </si>
  <si>
    <t xml:space="preserve">Шиповник        </t>
  </si>
  <si>
    <t>Потребность всего, рублей</t>
  </si>
  <si>
    <t xml:space="preserve">Смесь белковая композитная  сухая           </t>
  </si>
  <si>
    <t>Аскорбиновая кисота</t>
  </si>
  <si>
    <t>Потребность всего</t>
  </si>
  <si>
    <t>Приложение 4 к расчету</t>
  </si>
  <si>
    <t xml:space="preserve"> Распределение площадей зданий учреждения по предназначению </t>
  </si>
  <si>
    <t xml:space="preserve">Наименование помещения </t>
  </si>
  <si>
    <t>Площадь, кв.м</t>
  </si>
  <si>
    <t>Доля от общей площади, %</t>
  </si>
  <si>
    <t>Услуга № 1</t>
  </si>
  <si>
    <t>Услуга № 2(стационар)</t>
  </si>
  <si>
    <t>Услуга № 3 (А)</t>
  </si>
  <si>
    <t>Услуга № 3 (Б)</t>
  </si>
  <si>
    <t>Услуга № 4</t>
  </si>
  <si>
    <t>Услуга № 5</t>
  </si>
  <si>
    <t>Услуга № 6</t>
  </si>
  <si>
    <t>Услуга № 7</t>
  </si>
  <si>
    <t>Услуга № 8</t>
  </si>
  <si>
    <t>Услуга № 9</t>
  </si>
  <si>
    <t>Услуга № 10</t>
  </si>
  <si>
    <t>Услуга № 11</t>
  </si>
  <si>
    <t>Услуга № 12</t>
  </si>
  <si>
    <t>Услуга № 13</t>
  </si>
  <si>
    <r>
      <rPr>
        <b/>
        <sz val="12"/>
        <rFont val="Times New Roman"/>
        <family val="1"/>
        <charset val="204"/>
      </rPr>
      <t xml:space="preserve">1. Площади, которые относятся непосредственно к оказанию услуги </t>
    </r>
    <r>
      <rPr>
        <sz val="12"/>
        <rFont val="Times New Roman"/>
        <family val="1"/>
        <charset val="204"/>
      </rPr>
      <t>(например, кабинеты мед. работников, соц-педагогической службы, помещения пищеблока, прачечной, жилые комнаты и др.)</t>
    </r>
  </si>
  <si>
    <t>Услуга № 1 (наименование)</t>
  </si>
  <si>
    <t>Итого по п. I</t>
  </si>
  <si>
    <t>Итого по п. 1</t>
  </si>
  <si>
    <t xml:space="preserve">Коэффициент отнесения общехозяйственных расходов к прямым расходам, непосредственно связанным с предоставлением государственной услуги </t>
  </si>
  <si>
    <r>
      <rPr>
        <b/>
        <sz val="12"/>
        <rFont val="Times New Roman"/>
        <family val="1"/>
        <charset val="204"/>
      </rPr>
      <t xml:space="preserve">2. Площади, которые не относятся напрямую к оказанию услуги </t>
    </r>
    <r>
      <rPr>
        <sz val="12"/>
        <rFont val="Times New Roman"/>
        <family val="1"/>
        <charset val="204"/>
      </rPr>
      <t>(например, кабинеты административно-управленческого, административно-хозяйственного, вспомогательного и иного персонала, коридоры и др.)</t>
    </r>
  </si>
  <si>
    <t>Итого по п. II</t>
  </si>
  <si>
    <t>Итого по п.2</t>
  </si>
  <si>
    <t>Коэффициент отнесения общехозяйственных расходов к косвенным расходам, непосредственно не связанным с предоставлением государственной услуги</t>
  </si>
  <si>
    <t>Площадь, всего</t>
  </si>
  <si>
    <t>проверка</t>
  </si>
  <si>
    <r>
      <rPr>
        <b/>
        <sz val="12"/>
        <rFont val="Times New Roman"/>
        <family val="1"/>
        <charset val="204"/>
      </rPr>
      <t xml:space="preserve">Общий коэффициент распределения по услугам </t>
    </r>
    <r>
      <rPr>
        <sz val="12"/>
        <rFont val="Times New Roman"/>
        <family val="1"/>
        <charset val="204"/>
      </rPr>
      <t>(п.1 + п.2)</t>
    </r>
  </si>
  <si>
    <t>провека</t>
  </si>
  <si>
    <t xml:space="preserve">Расчет составил : , телефон </t>
  </si>
  <si>
    <t>Приложение 5 к расчету</t>
  </si>
  <si>
    <t xml:space="preserve">Расчет потребности на медикаменты, исходя из перечня необходимых средств и действующих средних  цен по Вологодской области </t>
  </si>
  <si>
    <t xml:space="preserve">Наименование </t>
  </si>
  <si>
    <t>Форма выпуска</t>
  </si>
  <si>
    <t>Кол-во</t>
  </si>
  <si>
    <t xml:space="preserve">Стоимость, рублей </t>
  </si>
  <si>
    <t>АНТИПСИХОТИЧЕСКИЕ ПРЕПАРАТЫ</t>
  </si>
  <si>
    <t>Хлорпромазин ( аминазин)</t>
  </si>
  <si>
    <t>раствор для инъекций</t>
  </si>
  <si>
    <t>таблетки 100мг</t>
  </si>
  <si>
    <t>таблетки 50мг</t>
  </si>
  <si>
    <t>таблетки 25мг</t>
  </si>
  <si>
    <t>Левомепромазин (тизерцин)</t>
  </si>
  <si>
    <t xml:space="preserve">таблетки </t>
  </si>
  <si>
    <t>Галоперидол</t>
  </si>
  <si>
    <t>Клозапин</t>
  </si>
  <si>
    <t>Флуфеназин (модитен)</t>
  </si>
  <si>
    <t xml:space="preserve">ПРОТИВОПАРКИНЕСТИЧЕСКИЕ </t>
  </si>
  <si>
    <t>Тригексифенидил (циклодол)</t>
  </si>
  <si>
    <t>таблетки</t>
  </si>
  <si>
    <t>АНКСИОЛИТИКИ</t>
  </si>
  <si>
    <t>Феназепам</t>
  </si>
  <si>
    <t>НЕРВНАЯ СИСТЕМА</t>
  </si>
  <si>
    <t>Карбамазепин</t>
  </si>
  <si>
    <t>Вальпроевая кислота</t>
  </si>
  <si>
    <t xml:space="preserve">Бензонал </t>
  </si>
  <si>
    <t>НЕНАРКОТИЧЕСКИЕ АНАЛЬГЕТИКИ И  ПРОТИВОСПАЛИТЕЛЬНЫЕ ПРЕПАРАТЫ</t>
  </si>
  <si>
    <t>Парацетамол</t>
  </si>
  <si>
    <t>суспензия, сироп</t>
  </si>
  <si>
    <t>Ацетилсалициловая кислота</t>
  </si>
  <si>
    <t>Метамизол натрия (анальгин*, баралгин, адипал)</t>
  </si>
  <si>
    <t>АНЕСТЕТИКИ</t>
  </si>
  <si>
    <t xml:space="preserve"> Прокаин (новокаин)</t>
  </si>
  <si>
    <t xml:space="preserve">раствор для инъекций </t>
  </si>
  <si>
    <t>АНТИГИСТАМИННЫЕ ПРЕПАРАТЫ</t>
  </si>
  <si>
    <t>Хлоропирамин (супрастин*)</t>
  </si>
  <si>
    <t>Дифенгидрамин ( димедрол*)</t>
  </si>
  <si>
    <t>ПРОТИВОМИКРОБНЫЕ, АНТИБАКТЕРИАЛЬНЫЕ ПРЕПАРАТЫ</t>
  </si>
  <si>
    <t>Амоксициллин  (амосин)</t>
  </si>
  <si>
    <t xml:space="preserve"> капсулы, таблетки</t>
  </si>
  <si>
    <t>Ампициллин</t>
  </si>
  <si>
    <t>гранулы, таблетки, порошок для приготовления раствора</t>
  </si>
  <si>
    <t>Азитромицин</t>
  </si>
  <si>
    <t> капсулы, таблетки</t>
  </si>
  <si>
    <t>АДСОРБИРУЮЩИЕ СРЕДСТВА</t>
  </si>
  <si>
    <t>Активированный уголь</t>
  </si>
  <si>
    <t>ГОРМОНАЛЬНЫЕ ПРЕПАРАТЫ</t>
  </si>
  <si>
    <t>Преднизолон*</t>
  </si>
  <si>
    <t>ДЫХАТЕЛЬНЫЕ АНАЛЕПТИКИ</t>
  </si>
  <si>
    <t>Кордиамин*</t>
  </si>
  <si>
    <t>капли</t>
  </si>
  <si>
    <t xml:space="preserve">Кофеин </t>
  </si>
  <si>
    <t>СРЕДСТВА, ВЛИЯЮЩИЕ НА СЕРДЕЧНО-СОСУДИСТУЮ СИСТЕМУ</t>
  </si>
  <si>
    <t>Адреналин гидрохлорид*</t>
  </si>
  <si>
    <t>Корвалол</t>
  </si>
  <si>
    <t>капли, таблетки</t>
  </si>
  <si>
    <t>Строфантин*</t>
  </si>
  <si>
    <t xml:space="preserve"> раствор для инъекций</t>
  </si>
  <si>
    <t xml:space="preserve"> Коргликон* </t>
  </si>
  <si>
    <t> раствор для инъекций</t>
  </si>
  <si>
    <t>Фенилэфрин гидрохлорид  (мезатон*)</t>
  </si>
  <si>
    <t>Дибазол*</t>
  </si>
  <si>
    <t>раствор для инъекций, таблетки</t>
  </si>
  <si>
    <t xml:space="preserve"> РАСТВОРЫ  ДЛЯ  ПАРЕНТЕРАЛЬНОГО  ВВЕДЕНИЯ</t>
  </si>
  <si>
    <t xml:space="preserve">Глюкоза* </t>
  </si>
  <si>
    <t>раствор для инфузий, инъекций</t>
  </si>
  <si>
    <t>Натрия хлорид*</t>
  </si>
  <si>
    <t xml:space="preserve">Магния сульфат* </t>
  </si>
  <si>
    <t>ДИУРЕТИКИ</t>
  </si>
  <si>
    <t>Фуросемид</t>
  </si>
  <si>
    <t>МИОТРОПНЫЕ СПАЗМОЛИТИКИ</t>
  </si>
  <si>
    <t>Дротаверин гидрохлорид</t>
  </si>
  <si>
    <t>ПРЕПАРАТЫ ДЛЯ ЛЕЧЕНИЯ ОБСТРУКТИВНЫХ ЗАБОЛЕВАНИЙ ДЫХАТЕЛЬНЫХ ПУТЕЙ</t>
  </si>
  <si>
    <t xml:space="preserve">Ипратропия бромид+фенотерол (беродуал) </t>
  </si>
  <si>
    <t>раствор для ингаляций, аэрозоль</t>
  </si>
  <si>
    <t>Аминофиллин (эуфиллин*)</t>
  </si>
  <si>
    <t>ПРЕПАРАТЫ ДЛЯ ЛЕЧЕНИЯ ФУНКЦИОНАЛЬНЫХ НАРУШЕНИЙ, ЗАБОЛЕВАНИЙ ЖКТ</t>
  </si>
  <si>
    <t>Метоклопрамид (церукал)</t>
  </si>
  <si>
    <t>Папаверин *</t>
  </si>
  <si>
    <t>ПРЕПАРАТЫ, ПРИМЕНЯЕМЫЕ В ОФТАЛЬМОЛОГИИ</t>
  </si>
  <si>
    <t>Тетрациклин</t>
  </si>
  <si>
    <t xml:space="preserve">мазь глазная </t>
  </si>
  <si>
    <t xml:space="preserve">Сульфацил натрия </t>
  </si>
  <si>
    <t>капли глазные</t>
  </si>
  <si>
    <t>ДЕРМАТОЛОГИЧЕСКИЕ СРЕДСТВА    АНТИСЕПТИКИ</t>
  </si>
  <si>
    <t>Перекись водорода</t>
  </si>
  <si>
    <t>раствор наружный</t>
  </si>
  <si>
    <t xml:space="preserve">Бриллиантовый зеленый </t>
  </si>
  <si>
    <t>спиртовой раствор</t>
  </si>
  <si>
    <t xml:space="preserve">Йод* </t>
  </si>
  <si>
    <t>Этанол*</t>
  </si>
  <si>
    <t>Фурацилин</t>
  </si>
  <si>
    <t>Линимент бальзамический ( по Вишневскому)</t>
  </si>
  <si>
    <t>мазь, линимент</t>
  </si>
  <si>
    <t>Олазоль</t>
  </si>
  <si>
    <t>аэрозоль</t>
  </si>
  <si>
    <t>Средства для уничтожения эктопаразитов</t>
  </si>
  <si>
    <t>Медифокс</t>
  </si>
  <si>
    <t>концентрат</t>
  </si>
  <si>
    <t>крем</t>
  </si>
  <si>
    <t>Аптечка автомобильная</t>
  </si>
  <si>
    <t>ВСЕГО</t>
  </si>
  <si>
    <t>*лекарственные препараты, используемые для формирования  медицинских  аптечек</t>
  </si>
  <si>
    <t>По медицинским показаниям назначаются лекарственные препараты, не входящие в примерный перечень</t>
  </si>
  <si>
    <r>
      <rPr>
        <b/>
        <sz val="12"/>
        <rFont val="Times New Roman"/>
        <family val="1"/>
        <charset val="204"/>
      </rPr>
      <t xml:space="preserve">Коэффициент </t>
    </r>
    <r>
      <rPr>
        <sz val="12"/>
        <rFont val="Times New Roman"/>
        <family val="1"/>
        <charset val="204"/>
      </rPr>
      <t xml:space="preserve">(понижающий, повышающий) </t>
    </r>
  </si>
  <si>
    <t>Итого с учетом коэффициента бюджет*</t>
  </si>
  <si>
    <t>Итого с учетом коэффициента внебюджет*</t>
  </si>
  <si>
    <t>Приложение 6 к расчету</t>
  </si>
  <si>
    <t>Расчет потребности на уплату налогов</t>
  </si>
  <si>
    <t>Наименование налога</t>
  </si>
  <si>
    <t>КОСГУ/ Суб КОСГУ</t>
  </si>
  <si>
    <t xml:space="preserve">Налогооблагаемая база </t>
  </si>
  <si>
    <t>Ставка налога</t>
  </si>
  <si>
    <t>Потребность, руб.</t>
  </si>
  <si>
    <t>Потребность бюджет, руб.</t>
  </si>
  <si>
    <t>Потребность внебюджет, руб.</t>
  </si>
  <si>
    <t>Налог на имущество</t>
  </si>
  <si>
    <t>290/045</t>
  </si>
  <si>
    <t>Земельный налог</t>
  </si>
  <si>
    <t xml:space="preserve">Итого </t>
  </si>
  <si>
    <t>ПФХД ст.290(045)</t>
  </si>
  <si>
    <t>Транспортный налог</t>
  </si>
  <si>
    <t>290/000</t>
  </si>
  <si>
    <t>Плата за негативное воздействие на окружающую среду</t>
  </si>
  <si>
    <t>Плата за пользование водными ресурсами</t>
  </si>
  <si>
    <t>Платежи за пользование недрами</t>
  </si>
  <si>
    <t>Государственных пошлин и сборов, разного рода платежей в бюджеты всех уровней</t>
  </si>
  <si>
    <t>ПФХД ст.290(040)</t>
  </si>
  <si>
    <t>Приложение 7 к расчету</t>
  </si>
  <si>
    <t>Расчет потребности по коммунальным услугам на 2018 год</t>
  </si>
  <si>
    <t>Наименование учреждения</t>
  </si>
  <si>
    <t>Тепловая энергия</t>
  </si>
  <si>
    <t>Уголь</t>
  </si>
  <si>
    <t>Дрова</t>
  </si>
  <si>
    <t>Электроэнергия</t>
  </si>
  <si>
    <t>Водоснабжение и водоотведение</t>
  </si>
  <si>
    <t>Лимит, Гкал</t>
  </si>
  <si>
    <t>Среднегодовой тариф, рублей</t>
  </si>
  <si>
    <t>Сумма, рублей</t>
  </si>
  <si>
    <t>Лимит, тонн</t>
  </si>
  <si>
    <t xml:space="preserve"> Лимит, м3 </t>
  </si>
  <si>
    <t>Лимит, кВтч</t>
  </si>
  <si>
    <t>Объем,  м3</t>
  </si>
  <si>
    <t>Средства областного бюджета</t>
  </si>
  <si>
    <t>Средства внебюджета</t>
  </si>
  <si>
    <t>Лимит</t>
  </si>
  <si>
    <t>Приложение 8 к расчету</t>
  </si>
  <si>
    <t>Распределение заработной платы персонала учреждения, предоставляющего социальные услуги (согласно государственного задания)</t>
  </si>
  <si>
    <t>Количество штатных единиц</t>
  </si>
  <si>
    <t>Размер среднемесячной заработной платы работника,  рублей (ш.р. на 01.01.2018)</t>
  </si>
  <si>
    <t>Размер среднегодовой заработной платы работников, тыс.рублей</t>
  </si>
  <si>
    <t>Наименование должности</t>
  </si>
  <si>
    <t xml:space="preserve">Услуга № 1 </t>
  </si>
  <si>
    <t>Услуга № 2</t>
  </si>
  <si>
    <t>Итого, %</t>
  </si>
  <si>
    <t>Рекомендуемое распределение нагрузки, %</t>
  </si>
  <si>
    <t>Распределение нагрузки на 1 шт.единицу при оказании услуги, %</t>
  </si>
  <si>
    <t>Доля з/п</t>
  </si>
  <si>
    <t>заведующий отделением</t>
  </si>
  <si>
    <t>специалист по социальной работе</t>
  </si>
  <si>
    <t>психолог</t>
  </si>
  <si>
    <t>официант</t>
  </si>
  <si>
    <t>оператор стиральных машин</t>
  </si>
  <si>
    <t>санитарка</t>
  </si>
  <si>
    <t>фельдшер</t>
  </si>
  <si>
    <t>швея</t>
  </si>
  <si>
    <t>Коэффициент распеделения по услугам</t>
  </si>
  <si>
    <t>Распределение заработной платы административно-хозяйственного аппарата по услугам</t>
  </si>
  <si>
    <t>дворник</t>
  </si>
  <si>
    <t>директор</t>
  </si>
  <si>
    <t>механик</t>
  </si>
  <si>
    <t>программист</t>
  </si>
  <si>
    <t>сестра-хозяйка</t>
  </si>
  <si>
    <t>специалист по кадрам</t>
  </si>
  <si>
    <t>экономист</t>
  </si>
  <si>
    <t>Расчет потребности по прочим расходам</t>
  </si>
  <si>
    <t>Статья расходов</t>
  </si>
  <si>
    <t>КОСГУ</t>
  </si>
  <si>
    <t>Услуга № 1 стационар дети плата за стац.обсл</t>
  </si>
  <si>
    <t>Услуга № 2 стационар взрослые</t>
  </si>
  <si>
    <t xml:space="preserve">коэф-т </t>
  </si>
  <si>
    <t>сумма, рублей</t>
  </si>
  <si>
    <t>Прочие выплаты</t>
  </si>
  <si>
    <t>Итого</t>
  </si>
  <si>
    <t>Услуги связи</t>
  </si>
  <si>
    <t>Транспортные услуги</t>
  </si>
  <si>
    <t>222/000</t>
  </si>
  <si>
    <t>222/021</t>
  </si>
  <si>
    <t>Работы, услуги по содержанию имущества</t>
  </si>
  <si>
    <t>Прочие работы, услуги</t>
  </si>
  <si>
    <t>226(021)</t>
  </si>
  <si>
    <t>Пособия по социальной помощи населению</t>
  </si>
  <si>
    <t>Прочие расходы (госпошлины, и др. налоги)</t>
  </si>
  <si>
    <t>Расходы на уплату налогов (транспортный налог, плата за негативное воздействие на окружающую среду, плата за пользование водными ресурсами и др.)</t>
  </si>
  <si>
    <t xml:space="preserve">Приобретение основных средств </t>
  </si>
  <si>
    <t>Приобретение расходных материалов, всего, в том числе:</t>
  </si>
  <si>
    <t>Приобретение расходных материалов (кроме мягкого инвентаря)</t>
  </si>
  <si>
    <t>Приобретение расходных материалов (мягкий инвентарь)</t>
  </si>
  <si>
    <t xml:space="preserve">Прочие расходы </t>
  </si>
  <si>
    <t xml:space="preserve">Расчет составил :                                    , телефон </t>
  </si>
  <si>
    <t>Приложение 1/1 к расчету</t>
  </si>
  <si>
    <t xml:space="preserve">Исходные данные для расчета тарифов на социальные услуги </t>
  </si>
  <si>
    <t>(наименование услуги)</t>
  </si>
  <si>
    <t>Наименование расходов</t>
  </si>
  <si>
    <t>Расходы учреждения</t>
  </si>
  <si>
    <t>Средства областного бюджета, рублей</t>
  </si>
  <si>
    <t>Средства внебюджета (в соответствии с ФЗ-442* см. сноску внизу), рублей</t>
  </si>
  <si>
    <t>Прогнозные данные для расчета тарифа на услугу на 2018 год, рублей</t>
  </si>
  <si>
    <t>Фактические данные для расчета тарифа на услугу на 2018 год (согласно ПФХД), рублей</t>
  </si>
  <si>
    <t>2015 год</t>
  </si>
  <si>
    <t>2016 год</t>
  </si>
  <si>
    <t xml:space="preserve"> 2017 год</t>
  </si>
  <si>
    <t>средная величина, исходя из фактических расходов за 3 года</t>
  </si>
  <si>
    <t>за счет средств бюджета, рублей</t>
  </si>
  <si>
    <t>за счет средств внебюджета (в соответствии с ФЗ-442* см. сноску внизу), рублей</t>
  </si>
  <si>
    <t>итого</t>
  </si>
  <si>
    <t>10=8+9</t>
  </si>
  <si>
    <t xml:space="preserve">1. Нормативные затарты, непосредственно связанные с оказанием государственной услуги (Прямые расходы)                                                                                                                                                     </t>
  </si>
  <si>
    <t>1.1.  Расходы на оплату труда основного персонала, предоставляющего государственную услугу и начисления на выплаты по оплате труда основного персонала</t>
  </si>
  <si>
    <t>Оплата труда и начисления на выплаты по оплате труда основного персонала, в т.ч.</t>
  </si>
  <si>
    <r>
      <rPr>
        <sz val="12"/>
        <rFont val="Times New Roman"/>
        <family val="1"/>
        <charset val="204"/>
      </rPr>
      <t xml:space="preserve">расходы на оплату труда и начисления на выплаты по оплате труда персонала определяются, исходя из количества единиц по штатному расписанию с учетом действующей системы оплаты труда и планируемых начислений на расчетный год </t>
    </r>
    <r>
      <rPr>
        <sz val="12"/>
        <color rgb="FFFF0000"/>
        <rFont val="Times New Roman"/>
        <family val="1"/>
        <charset val="204"/>
      </rPr>
      <t>Приложение 8</t>
    </r>
  </si>
  <si>
    <t>Оплата труда</t>
  </si>
  <si>
    <t>Начисления</t>
  </si>
  <si>
    <t>Итого по п. 1.1</t>
  </si>
  <si>
    <t>1.2.  Прямые общехозяйственные расходы, непосредственно связанные с предоставлением государственной услуги</t>
  </si>
  <si>
    <t>расчет расходов производится за предыдущий год по отношению к расчетному (оценка исполнения)</t>
  </si>
  <si>
    <t>Коммунальные услуги (вывоз ЖБО)</t>
  </si>
  <si>
    <t xml:space="preserve">в расчет расходов включается средная величина за предыдущие 3 года по отношению к расчетному году </t>
  </si>
  <si>
    <t>Потребление тепловой энергии</t>
  </si>
  <si>
    <t>223/021</t>
  </si>
  <si>
    <r>
      <rPr>
        <sz val="12"/>
        <rFont val="Times New Roman"/>
        <family val="1"/>
        <charset val="204"/>
      </rPr>
      <t xml:space="preserve">расчет согласно лимита потребления по постановлению Правительства области на очередной год (электроэнергия,теплоэнергия) </t>
    </r>
    <r>
      <rPr>
        <sz val="12"/>
        <color rgb="FFFF0000"/>
        <rFont val="Times New Roman"/>
        <family val="1"/>
        <charset val="204"/>
      </rPr>
      <t>Приложение 7</t>
    </r>
    <r>
      <rPr>
        <sz val="12"/>
        <rFont val="Times New Roman"/>
        <family val="1"/>
        <charset val="204"/>
      </rPr>
      <t xml:space="preserve"> и действующих тарифов</t>
    </r>
  </si>
  <si>
    <t xml:space="preserve">Потребление электрической энергии </t>
  </si>
  <si>
    <t>223/022</t>
  </si>
  <si>
    <t>Холодное водоснабжение, водоотведение и горячее водоснабжение</t>
  </si>
  <si>
    <t>223/023</t>
  </si>
  <si>
    <t xml:space="preserve">в расчет расходов включается средняя величина за предыдущие 3 года по отношению к расчетному году </t>
  </si>
  <si>
    <t>Транспортные услуги, связанные с приобретением угля</t>
  </si>
  <si>
    <r>
      <rPr>
        <sz val="12"/>
        <rFont val="Times New Roman"/>
        <family val="1"/>
        <charset val="204"/>
      </rPr>
      <t xml:space="preserve">расчет согласно лимита потребления по постановлению Правительства области на очередной год (уголь, дрова) </t>
    </r>
    <r>
      <rPr>
        <sz val="12"/>
        <color rgb="FFFF0000"/>
        <rFont val="Times New Roman"/>
        <family val="1"/>
        <charset val="204"/>
      </rPr>
      <t>Приложение 7</t>
    </r>
    <r>
      <rPr>
        <sz val="12"/>
        <rFont val="Times New Roman"/>
        <family val="1"/>
        <charset val="204"/>
      </rPr>
      <t xml:space="preserve"> и действующих тарифов </t>
    </r>
  </si>
  <si>
    <t>Услуги оператора угольных площадок</t>
  </si>
  <si>
    <t>226/021</t>
  </si>
  <si>
    <t>Приобретение угля / дров</t>
  </si>
  <si>
    <t>340/021</t>
  </si>
  <si>
    <t>Итого по п.1.2</t>
  </si>
  <si>
    <r>
      <rPr>
        <i/>
        <sz val="12"/>
        <rFont val="Times New Roman"/>
        <family val="1"/>
        <charset val="204"/>
      </rPr>
      <t xml:space="preserve">Коэффициент отнесения общехозяйственных расходов к прямым расходам, непосредственно связанным с предоставлением государственной услуги </t>
    </r>
    <r>
      <rPr>
        <i/>
        <sz val="12"/>
        <color rgb="FFFF0000"/>
        <rFont val="Times New Roman"/>
        <family val="1"/>
        <charset val="204"/>
      </rPr>
      <t>(Приложение 8)</t>
    </r>
  </si>
  <si>
    <r>
      <rPr>
        <i/>
        <sz val="12"/>
        <rFont val="Times New Roman"/>
        <family val="1"/>
        <charset val="204"/>
      </rPr>
      <t xml:space="preserve">Коэффициент отнесения общехозяйственных расходов к прямым расходам, непосредственно связанным с предоставлением государственной услуги </t>
    </r>
    <r>
      <rPr>
        <i/>
        <sz val="12"/>
        <color rgb="FFFF0000"/>
        <rFont val="Times New Roman"/>
        <family val="1"/>
        <charset val="204"/>
      </rPr>
      <t>(Приложение 4)</t>
    </r>
  </si>
  <si>
    <t>1.3. Прочие расходы, непосредственно связанные с предоставлением государственной услуги</t>
  </si>
  <si>
    <t>в расчет расходов включается средная величина за предыдущие 3 года по отношению к расчетному году</t>
  </si>
  <si>
    <r>
      <rPr>
        <sz val="12"/>
        <rFont val="Times New Roman"/>
        <family val="1"/>
        <charset val="204"/>
      </rPr>
      <t>расчет производится, исходя из норм по обеспечению мягким инвентарем для одного проживающего и действующих средних по Вологодской области цен на конец предыдущего года к расчетному году</t>
    </r>
    <r>
      <rPr>
        <sz val="12"/>
        <color rgb="FFFF0000"/>
        <rFont val="Times New Roman"/>
        <family val="1"/>
        <charset val="204"/>
      </rPr>
      <t xml:space="preserve"> (Приложение 2)</t>
    </r>
  </si>
  <si>
    <t>Приобретение медикаментов</t>
  </si>
  <si>
    <t>340/091</t>
  </si>
  <si>
    <r>
      <rPr>
        <sz val="12"/>
        <rFont val="Times New Roman"/>
        <family val="1"/>
        <charset val="204"/>
      </rPr>
      <t xml:space="preserve">расчет производится, исходя из перечня необходимых средств, и действующих средних по Вологодской области цен на конец предыдущего года к расчетному году, с применением поправочного коэффициента  на 2015 год </t>
    </r>
    <r>
      <rPr>
        <sz val="12"/>
        <color rgb="FFFF0000"/>
        <rFont val="Times New Roman"/>
        <family val="1"/>
        <charset val="204"/>
      </rPr>
      <t>(Приложение 5)</t>
    </r>
  </si>
  <si>
    <t>Приобретение продуктов питания</t>
  </si>
  <si>
    <t>340/092</t>
  </si>
  <si>
    <r>
      <rPr>
        <sz val="12"/>
        <rFont val="Times New Roman"/>
        <family val="1"/>
        <charset val="204"/>
      </rPr>
      <t xml:space="preserve">расчет производится, исходя из норм среднесуточного набора продуктов для одного проживающего и действующих средних по Вологодской области цен на конец предыдущего года к расчетному году, с применением поправочного коэффициента  на 2015 год - 0,6 </t>
    </r>
    <r>
      <rPr>
        <sz val="12"/>
        <color rgb="FFFF0000"/>
        <rFont val="Times New Roman"/>
        <family val="1"/>
        <charset val="204"/>
      </rPr>
      <t>(Приложение 3)</t>
    </r>
  </si>
  <si>
    <t>Итого по п. 1.3</t>
  </si>
  <si>
    <t>Итого по разделу 1</t>
  </si>
  <si>
    <t xml:space="preserve">2. Нормативные затраты на общехозяйственные нужды на оказание государственной услуги (Косвенные расходы) </t>
  </si>
  <si>
    <t>2.1. Косвенные расходы, включаемые в себестоимость социальных услуг</t>
  </si>
  <si>
    <t>2.1. Расходы на оплату труда, начисления на выплаты по оплате труда административно-хозяйственного персонала</t>
  </si>
  <si>
    <t>Оплата труда и начисления на выплаты по оплате труда работников, которые не принимают непосредственного участия в оказании услуги (выполнением работы), в т.ч.</t>
  </si>
  <si>
    <t>оплата труда и начисления на выплаты по оплате труда  административно-хозяйственног персонала определяются, исходя из количества единиц по штатному расписанию с учетом действующей системы оплаты труда и планируемых начислений на расчетный год</t>
  </si>
  <si>
    <t>Итого по п. 2.1</t>
  </si>
  <si>
    <t>2.1.2 Косвенные общехозяйственные расходы, включающие расходы на оплату работ (услуг), необходимых для обеспечения собственных нужд поставщика социальных услуг</t>
  </si>
  <si>
    <t>2.2. Общехозяйственные расходы</t>
  </si>
  <si>
    <t>Итого по п. 2.2</t>
  </si>
  <si>
    <r>
      <rPr>
        <i/>
        <sz val="12"/>
        <rFont val="Times New Roman"/>
        <family val="1"/>
        <charset val="204"/>
      </rPr>
      <t xml:space="preserve">Коэффициент отнесения общехозяйственных расходов к косвенным расходам, непосредственно связанным с предоставлением государственной услуги </t>
    </r>
    <r>
      <rPr>
        <i/>
        <sz val="12"/>
        <color rgb="FFFF0000"/>
        <rFont val="Times New Roman"/>
        <family val="1"/>
        <charset val="204"/>
      </rPr>
      <t>(Приложение 8)</t>
    </r>
  </si>
  <si>
    <t>2.3. Прочие расходы, непосредственно связанные с предоставлением государственной услуги</t>
  </si>
  <si>
    <t>Арендная плата за пользование имуществом</t>
  </si>
  <si>
    <t>Капитальные ремонты</t>
  </si>
  <si>
    <t>225/015</t>
  </si>
  <si>
    <t>РАСХОДЫ ИСКЛЮЧИТЬ</t>
  </si>
  <si>
    <t xml:space="preserve">Прочие расходы, не включая налоги </t>
  </si>
  <si>
    <r>
      <rPr>
        <sz val="12"/>
        <rFont val="Times New Roman"/>
        <family val="1"/>
        <charset val="204"/>
      </rPr>
      <t xml:space="preserve">расчет согласно налогооблагаемой базы на очередной год </t>
    </r>
    <r>
      <rPr>
        <sz val="12"/>
        <color rgb="FFFF0000"/>
        <rFont val="Times New Roman"/>
        <family val="1"/>
        <charset val="204"/>
      </rPr>
      <t>Приложении 6</t>
    </r>
  </si>
  <si>
    <t>Расходы на оплату налога на имущество и земельного налога</t>
  </si>
  <si>
    <t>Приобретение материальных запасов</t>
  </si>
  <si>
    <t>Итого по п. 2.3</t>
  </si>
  <si>
    <t>Итого по пункту  2</t>
  </si>
  <si>
    <r>
      <rPr>
        <i/>
        <sz val="12"/>
        <rFont val="Times New Roman"/>
        <family val="1"/>
        <charset val="204"/>
      </rPr>
      <t xml:space="preserve">Коэффициент отнесения общехозяйственных расходов к прямым и косвенным расходам, непосредственно связанным с предоставлением государственной услуги </t>
    </r>
    <r>
      <rPr>
        <i/>
        <sz val="12"/>
        <color rgb="FFFF0000"/>
        <rFont val="Times New Roman"/>
        <family val="1"/>
        <charset val="204"/>
      </rPr>
      <t>(Приложение 4)</t>
    </r>
  </si>
  <si>
    <t>Итого по разделу 2.</t>
  </si>
  <si>
    <t>ИТОГО  в разрезе КОСГУ</t>
  </si>
  <si>
    <t>Начисления на выплаты по оплате труда</t>
  </si>
  <si>
    <t>Коммунальные услуги</t>
  </si>
  <si>
    <t>Оплата отопления и технологических нужд</t>
  </si>
  <si>
    <t>Оплата потребления электрической энергии</t>
  </si>
  <si>
    <t>Оплата водоснабжения помещений</t>
  </si>
  <si>
    <t>Прочие расходы</t>
  </si>
  <si>
    <t>Приобретение твердого топлива (уголь, дрова)</t>
  </si>
  <si>
    <t>Приобретение продуктов  питания</t>
  </si>
  <si>
    <t xml:space="preserve">ИТОГО расходов по 1 и 2 разделам </t>
  </si>
  <si>
    <t>фот</t>
  </si>
  <si>
    <t>Себестоимость услуги, рублей</t>
  </si>
  <si>
    <t>ком</t>
  </si>
  <si>
    <t>Итого себестоимость</t>
  </si>
  <si>
    <t>Необходимая прибыль на предоставление социальных услуг (не более 2%)</t>
  </si>
  <si>
    <t>остальное</t>
  </si>
  <si>
    <t xml:space="preserve">Себестоимость+прибыль </t>
  </si>
  <si>
    <t>субсидия</t>
  </si>
  <si>
    <t>Тариф на социальную услугу № 1</t>
  </si>
  <si>
    <t>плата</t>
  </si>
  <si>
    <t>Кол-во койко-мест (получателей соц. услуги)</t>
  </si>
  <si>
    <t xml:space="preserve">Директор___________________________ </t>
  </si>
  <si>
    <t xml:space="preserve">Главный бухгалтер______________________________ </t>
  </si>
  <si>
    <t>* Размер ежемесячной платы за предоставление социальных услуг в стационарной форме социального обслуживания рассчитывается на основе тарифов на социальные услуги, но не может превышать семьдесят пять процентов среднедушевого дохода получателя социальных услуг, рассчитанного в соответствии с частью 4 статьи 31 настоящего Федерального закона.</t>
  </si>
  <si>
    <t>1+2 раздел</t>
  </si>
  <si>
    <t xml:space="preserve">Фактические данные для расчета тарифа на услугу на 2018 год (за счет средств бюджета,за счет средств внебюджета) (согласно ПФХД), рублей </t>
  </si>
  <si>
    <t>социально-бытовые</t>
  </si>
  <si>
    <t>социально-медедецинские</t>
  </si>
  <si>
    <t>социально-психологические</t>
  </si>
  <si>
    <t>социально-педагогические</t>
  </si>
  <si>
    <t>коммуник.потенциала</t>
  </si>
  <si>
    <t>социально-правовые</t>
  </si>
  <si>
    <t>социально-трудовые</t>
  </si>
  <si>
    <t xml:space="preserve">1. Нормативные затарты, непосредственно связанные с оказанием государственной услуги (Прямые расходы)                                                                                                                                                    </t>
  </si>
  <si>
    <t>социально-мед</t>
  </si>
  <si>
    <t>соц.-псих</t>
  </si>
  <si>
    <t>соц-пед</t>
  </si>
  <si>
    <t>коммуник.ротенциал</t>
  </si>
  <si>
    <t>соц-правовые</t>
  </si>
  <si>
    <t>соц.-труд</t>
  </si>
  <si>
    <t>Тариф на социальную услугу № 2</t>
  </si>
  <si>
    <t>Получателей соц. Услуги</t>
  </si>
  <si>
    <t>социально-медецинские</t>
  </si>
  <si>
    <t>социально - психологические</t>
  </si>
  <si>
    <t>коммуник. потенциала</t>
  </si>
  <si>
    <t xml:space="preserve">1. Нормативные затарты, непосредственно связанные с оказанием государственной услуги (Прямые расходы)                                                                               </t>
  </si>
  <si>
    <t>соц.-быт</t>
  </si>
  <si>
    <t>соц.-мед</t>
  </si>
  <si>
    <t>соц.-пед</t>
  </si>
  <si>
    <t>соц-псих</t>
  </si>
  <si>
    <t>соц.-прав</t>
  </si>
  <si>
    <t>коммун.потенц.</t>
  </si>
  <si>
    <t>Тариф на социальную услугу №3/А</t>
  </si>
  <si>
    <t>* Размер ежемесячной платы за предоставление социальных услуг в полустационарной форме социального обслуживания рассчитывается на основе тарифов на социальные услуги, но не может превышать пятьдесят процентов разницы между величиной среднедушевого дохода получателя социальной услуги и предельной величиной среднедушевого дохода, установленной частью 5 статьи 31 настоящего Федерального закона</t>
  </si>
  <si>
    <t>социально-медицинские</t>
  </si>
  <si>
    <t>социльно-трудовые</t>
  </si>
  <si>
    <t>соц-прав</t>
  </si>
  <si>
    <t>Тариф на социальную услугу № 3/Б</t>
  </si>
  <si>
    <t>предоставление социального обслуживания в полустационарной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t>
  </si>
  <si>
    <t>социально - правовые</t>
  </si>
  <si>
    <t>социально - трудовые</t>
  </si>
  <si>
    <t>соц.-бытовые</t>
  </si>
  <si>
    <t>соц.правовые</t>
  </si>
  <si>
    <t>соц.труд</t>
  </si>
  <si>
    <t>Тариф на социальную услугу № 4</t>
  </si>
  <si>
    <t>Человек (получателей соц. услуги)</t>
  </si>
  <si>
    <t>Директор___________________________</t>
  </si>
  <si>
    <t xml:space="preserve">Главный бухгалтер___________________________ </t>
  </si>
  <si>
    <t>трудности в социальной адаптации</t>
  </si>
  <si>
    <t>внутрисемейного конфликта</t>
  </si>
  <si>
    <r>
      <rPr>
        <sz val="12"/>
        <rFont val="Times New Roman"/>
        <family val="1"/>
        <charset val="204"/>
      </rPr>
      <t xml:space="preserve">расчет производится, исходя из норм среднесуточного набора продуктов для одного проживающего и действующих средних по Вологодской области цен на конец предыдущего года к расчетному году, с применением поправочного коэффициента  на 2015 год - 0,6 </t>
    </r>
    <r>
      <rPr>
        <sz val="12"/>
        <color rgb="FFFF0000"/>
        <rFont val="Times New Roman"/>
        <family val="1"/>
        <charset val="204"/>
      </rPr>
      <t>(Приложен</t>
    </r>
  </si>
  <si>
    <t>Тариф на социальную услугу № 7</t>
  </si>
  <si>
    <t>* Размер ежемесячной платы за предоставление социальных услуг в стационарной форме социального обслуживания рассчитывается на основе тарифов на социальные услуги, но не может превышать семьдесят пять процентов среднедушевого дохода получателя социальных у</t>
  </si>
  <si>
    <t>Тариф на социальную услугу № 8</t>
  </si>
  <si>
    <t>Тариф на социальную услугу № 11</t>
  </si>
  <si>
    <t>* Размер ежемесячной платы за предоставление социальных услуг в стационарной форме социального обслуживания рассчитывается на основе тарифов на социальные услуги, но не может превышать семьдесят пять процентов среднедушевого дохода получателя социальных услуг</t>
  </si>
  <si>
    <t>Приложение 1 к расчету</t>
  </si>
  <si>
    <t>предоставление социального обслуживания в форме на дому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t>
  </si>
  <si>
    <t>Средства, поступающие от платы за стационарное социальное обслуживание, рублей</t>
  </si>
  <si>
    <t>Прогнозные данные для расчета тарифа на услугу на 2016 год, рублей</t>
  </si>
  <si>
    <t>Итого расходов на 2018 год</t>
  </si>
  <si>
    <t>Исходные данные для расчета тарифа на услугу на 2018 год, рублей</t>
  </si>
  <si>
    <t>за счет средств внебюджета, рублей</t>
  </si>
  <si>
    <t xml:space="preserve">1. Прямые расходы на предоставление государственной услуги непосредственно связанные с оказанием государственной услуги                                                                                                                                        </t>
  </si>
  <si>
    <t xml:space="preserve">2. Косвенные расходы </t>
  </si>
  <si>
    <t>Прочие расходы, не включая налоги (госпошлины, и др.), в том числе:</t>
  </si>
  <si>
    <t>Тариф на социальную услугу № 5</t>
  </si>
  <si>
    <t>Забота</t>
  </si>
  <si>
    <t>время затрачиваемое на  1 получателя услуг в месяц по приказу № 594</t>
  </si>
  <si>
    <t>предоставление социально - медецинских услуг</t>
  </si>
  <si>
    <t>предоставление социально - психологических услуг</t>
  </si>
  <si>
    <t>предоставление социально - педагогических услуг</t>
  </si>
  <si>
    <t>предоставление социально - трудовых услуг</t>
  </si>
  <si>
    <t>предоставление социально - правовых услуг</t>
  </si>
  <si>
    <t>предоставление услуги в целях повышения коммуникативного потенциала</t>
  </si>
  <si>
    <t>Разбивка прогнозных затрат 2018 года по конкретным услугам исходя из прогноза (плана) оказания социальных услуг</t>
  </si>
  <si>
    <t>ИТОГО социально-бытовых</t>
  </si>
  <si>
    <t>социально - бытовые услуги</t>
  </si>
  <si>
    <t>продуктов питания</t>
  </si>
  <si>
    <t xml:space="preserve">промышленных товаров первой необходимости, средств санитарии и гигиены, средств ухода </t>
  </si>
  <si>
    <t>дом  книг, газет, журналов</t>
  </si>
  <si>
    <t>помощь в приготов-лении пищи</t>
  </si>
  <si>
    <t>оплата ЖКХ и услуг связи</t>
  </si>
  <si>
    <t>сдача вещей в стирку</t>
  </si>
  <si>
    <t>покупка топлива</t>
  </si>
  <si>
    <t>топка печей</t>
  </si>
  <si>
    <t>доставка топлива от места хранения до печи</t>
  </si>
  <si>
    <t>доставка воды</t>
  </si>
  <si>
    <t>орг-ция помощи в ремонте</t>
  </si>
  <si>
    <t>присмотр за детьми</t>
  </si>
  <si>
    <t>уборка жилых помещений</t>
  </si>
  <si>
    <t>вынос мусора</t>
  </si>
  <si>
    <t>гигиенические услуги</t>
  </si>
  <si>
    <t>отправка почтовой корр-ции</t>
  </si>
  <si>
    <t>помощь в приеме пищи</t>
  </si>
  <si>
    <t>выполнение процедур набл-е за сост-м здоровья</t>
  </si>
  <si>
    <t>проведение оздоровит. меропр-й</t>
  </si>
  <si>
    <t>систематич. набл-е за сост-м здоровья</t>
  </si>
  <si>
    <t>конс-е по соц.-мед. вопросам</t>
  </si>
  <si>
    <t>меропр-я по здор. образу жизни</t>
  </si>
  <si>
    <t>занятия по адаптивн. физ-ре</t>
  </si>
  <si>
    <t>соц.-психол. конс-е</t>
  </si>
  <si>
    <t xml:space="preserve">психол. помощь и поддержка </t>
  </si>
  <si>
    <t>соц.-психол. патронаж</t>
  </si>
  <si>
    <t>оказание психол. помощи анонимно</t>
  </si>
  <si>
    <t>обучение родст-ков навыкам ухода</t>
  </si>
  <si>
    <t>орг-ция помощи родителям детей-инв.</t>
  </si>
  <si>
    <t>соц.-педаг. корр-ция</t>
  </si>
  <si>
    <t>формир-е позитивн. интересов</t>
  </si>
  <si>
    <t>орг-ция досуга</t>
  </si>
  <si>
    <t>меропр-я по исп-ю трудовых возм-тей</t>
  </si>
  <si>
    <t>помощь в трудо- устр-ве</t>
  </si>
  <si>
    <t>помощь в получении образ-я, проф. инв</t>
  </si>
  <si>
    <t>помощь в оформл-и и восст. док-тов</t>
  </si>
  <si>
    <t>помощь в получ-и юр. услуг</t>
  </si>
  <si>
    <t>помощь в защите прав и интересов</t>
  </si>
  <si>
    <t>обучение инв. польз-ю ср. ухода и техн.реабил.</t>
  </si>
  <si>
    <t>соц.-реабилит. меропр-я</t>
  </si>
  <si>
    <t>обучение навыкам поведения</t>
  </si>
  <si>
    <t>помощь в обучении навыкам компьют.</t>
  </si>
  <si>
    <t>в формулу проставить кол-во получаталей из приложения к гос.заданию (под звездочкой) (например: =81*515)</t>
  </si>
  <si>
    <t>2.2. Общехозяйственные расходы, непосредственно не связанные с предоставлением государственной услуги</t>
  </si>
  <si>
    <t>2.3. Прочие расходы, непосредственно не связанные с предоставлением государственной услуги</t>
  </si>
  <si>
    <t>Тариф на социальную услугу № 6</t>
  </si>
  <si>
    <t>тарифы 2017 года</t>
  </si>
  <si>
    <t>* Размер ежемесячной платы за предоставление социальных услуг в форме социального обслуживания на дому рассчитывается на основе тарифов на социальные услуги, но не может превышать пятьдесят процентов разницы между величиной среднедушевого дохода получателя социальной услуги и предельной величиной среднедушевого дохода, установленной частью 5 статьи 31 настоящего Федерального закона</t>
  </si>
  <si>
    <t>соц-бытов</t>
  </si>
  <si>
    <t>соц-мед</t>
  </si>
  <si>
    <t>соц-труд</t>
  </si>
  <si>
    <t>коммуник</t>
  </si>
  <si>
    <t>ФОТ</t>
  </si>
  <si>
    <t xml:space="preserve">остальное </t>
  </si>
  <si>
    <t>коммуникатив. потенциала</t>
  </si>
  <si>
    <t>ком.потенц</t>
  </si>
  <si>
    <t>Тариф на социальную услугу № 9</t>
  </si>
  <si>
    <t>Тариф на социальную услугу № 10</t>
  </si>
  <si>
    <t>Тариф на социальную услугу № 12</t>
  </si>
  <si>
    <t>Тариф на социальную услугу № 13</t>
  </si>
  <si>
    <t>АУ СО ВО "Устюженский ПНИ"</t>
  </si>
  <si>
    <t>Расчет составил : Егорова Р.В , телефон 89218382596</t>
  </si>
  <si>
    <t>Расчет составил :Егорова Р.В, телефон89218382596</t>
  </si>
  <si>
    <t>Расчет составил :    Егорова Р.В телефон 89218382596</t>
  </si>
  <si>
    <t xml:space="preserve">Кабинет медицинских работников </t>
  </si>
  <si>
    <t>Социально педагогоческие службы пищеблок</t>
  </si>
  <si>
    <t>Жилые комнаты</t>
  </si>
  <si>
    <t>Кабинеты АУПАХП</t>
  </si>
  <si>
    <t xml:space="preserve">Раздевалки, актовый зал , коридоры </t>
  </si>
  <si>
    <t xml:space="preserve">Подсобные помещения </t>
  </si>
  <si>
    <t>старшая медсестра</t>
  </si>
  <si>
    <t>медицинская сестра</t>
  </si>
  <si>
    <t>инструктор по трудовой терапии</t>
  </si>
  <si>
    <t>повар</t>
  </si>
  <si>
    <t>кухонная рабочая</t>
  </si>
  <si>
    <t>инструктор ЛФК</t>
  </si>
  <si>
    <t>уборщица производственных помещений</t>
  </si>
  <si>
    <t>заместитель директора по общим вопросам</t>
  </si>
  <si>
    <t>зав. Складом</t>
  </si>
  <si>
    <t>гл.бухгалтер</t>
  </si>
  <si>
    <t>юрист</t>
  </si>
  <si>
    <t>тракторист</t>
  </si>
  <si>
    <t>водитель</t>
  </si>
  <si>
    <t>машинист(кочегар)</t>
  </si>
  <si>
    <t>сантехник</t>
  </si>
  <si>
    <t>плотник</t>
  </si>
  <si>
    <t>сторож(вахтер)</t>
  </si>
  <si>
    <t>овощевод</t>
  </si>
  <si>
    <t>слесарь-электрик</t>
  </si>
  <si>
    <t>культорганизатор</t>
  </si>
  <si>
    <t>библиотекарь</t>
  </si>
  <si>
    <t>делопризводитель</t>
  </si>
  <si>
    <t>специалист по закупкам</t>
  </si>
  <si>
    <t xml:space="preserve">шеф повар </t>
  </si>
  <si>
    <t>100</t>
  </si>
  <si>
    <t>Услуга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</si>
</sst>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00"/>
    <numFmt numFmtId="165" formatCode="#,##0.0"/>
    <numFmt numFmtId="166" formatCode="#,##0.0000"/>
    <numFmt numFmtId="167" formatCode="#,##0.00000"/>
    <numFmt numFmtId="168" formatCode="#,##0.000000"/>
    <numFmt numFmtId="169" formatCode="_-* #,##0.00_р_._-;\-* #,##0.00_р_._-;_-* \-??_р_._-;_-@_-"/>
    <numFmt numFmtId="170" formatCode="0.0"/>
    <numFmt numFmtId="171" formatCode="#,##0.000"/>
    <numFmt numFmtId="172" formatCode="0.0000"/>
    <numFmt numFmtId="173" formatCode="#,##0.000000000"/>
    <numFmt numFmtId="174" formatCode="0.0%"/>
  </numFmts>
  <fonts count="70" x14ac:knownFonts="1">
    <font>
      <sz val="10"/>
      <name val="Arial Cyr"/>
      <charset val="204"/>
    </font>
    <font>
      <u/>
      <sz val="10"/>
      <color rgb="FF0000FF"/>
      <name val="Arial Cyr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2"/>
      <name val="Arial Cyr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11"/>
      <name val="Arial Cyr"/>
      <charset val="204"/>
    </font>
    <font>
      <sz val="12"/>
      <color rgb="FF008000"/>
      <name val="Times New Roman"/>
      <family val="1"/>
      <charset val="204"/>
    </font>
    <font>
      <sz val="12"/>
      <color rgb="FFFF00FF"/>
      <name val="Times New Roman"/>
      <family val="1"/>
      <charset val="204"/>
    </font>
    <font>
      <sz val="12"/>
      <color rgb="FF33996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4"/>
      <name val="Arial Cyr"/>
      <charset val="204"/>
    </font>
    <font>
      <sz val="12"/>
      <color rgb="FF215968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i/>
      <sz val="10"/>
      <name val="Arial Cyr"/>
      <charset val="204"/>
    </font>
    <font>
      <sz val="12"/>
      <color rgb="FF008080"/>
      <name val="Times New Roman"/>
      <family val="1"/>
      <charset val="204"/>
    </font>
    <font>
      <u/>
      <sz val="10"/>
      <name val="Arial Cyr"/>
      <charset val="204"/>
    </font>
    <font>
      <b/>
      <sz val="10"/>
      <color rgb="FFFF0000"/>
      <name val="Arial Cyr"/>
      <charset val="204"/>
    </font>
    <font>
      <b/>
      <sz val="9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Arial Cyr"/>
      <charset val="204"/>
    </font>
    <font>
      <b/>
      <sz val="11"/>
      <name val="Arial Cyr"/>
      <charset val="204"/>
    </font>
    <font>
      <b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9"/>
      <name val="Arial Cyr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CCFFCC"/>
        <bgColor rgb="FFEBF1DE"/>
      </patternFill>
    </fill>
    <fill>
      <patternFill patternType="solid">
        <fgColor rgb="FFEBF1DE"/>
        <bgColor rgb="FFE6E0EC"/>
      </patternFill>
    </fill>
    <fill>
      <patternFill patternType="solid">
        <fgColor rgb="FFFFFFFF"/>
        <bgColor rgb="FFEBF1DE"/>
      </patternFill>
    </fill>
    <fill>
      <patternFill patternType="solid">
        <fgColor rgb="FFFF99CC"/>
        <bgColor rgb="FFD99694"/>
      </patternFill>
    </fill>
    <fill>
      <patternFill patternType="solid">
        <fgColor rgb="FFFFFF99"/>
        <bgColor rgb="FFEBF1DE"/>
      </patternFill>
    </fill>
    <fill>
      <patternFill patternType="solid">
        <fgColor rgb="FFFFFF00"/>
        <bgColor rgb="FFFFFF00"/>
      </patternFill>
    </fill>
    <fill>
      <patternFill patternType="solid">
        <fgColor rgb="FFD7E4BD"/>
        <bgColor rgb="FFE6E0EC"/>
      </patternFill>
    </fill>
    <fill>
      <patternFill patternType="solid">
        <fgColor rgb="FF953735"/>
        <bgColor rgb="FF993366"/>
      </patternFill>
    </fill>
    <fill>
      <patternFill patternType="solid">
        <fgColor rgb="FFFFCC99"/>
        <bgColor rgb="FFFAC090"/>
      </patternFill>
    </fill>
    <fill>
      <patternFill patternType="solid">
        <fgColor rgb="FFD99694"/>
        <bgColor rgb="FFFF99CC"/>
      </patternFill>
    </fill>
    <fill>
      <patternFill patternType="solid">
        <fgColor rgb="FF92D050"/>
        <bgColor rgb="FFC3D69B"/>
      </patternFill>
    </fill>
    <fill>
      <patternFill patternType="solid">
        <fgColor rgb="FFE6B9B8"/>
        <bgColor rgb="FFFAC090"/>
      </patternFill>
    </fill>
    <fill>
      <patternFill patternType="solid">
        <fgColor rgb="FFC3D69B"/>
        <bgColor rgb="FFD7E4BD"/>
      </patternFill>
    </fill>
    <fill>
      <patternFill patternType="solid">
        <fgColor rgb="FF558ED5"/>
        <bgColor rgb="FF808080"/>
      </patternFill>
    </fill>
    <fill>
      <patternFill patternType="solid">
        <fgColor rgb="FFFAC090"/>
        <bgColor rgb="FFFFCC99"/>
      </patternFill>
    </fill>
    <fill>
      <patternFill patternType="solid">
        <fgColor rgb="FFF2DCDB"/>
        <bgColor rgb="FFE6E0EC"/>
      </patternFill>
    </fill>
    <fill>
      <patternFill patternType="solid">
        <fgColor rgb="FFBFBFBF"/>
        <bgColor rgb="FFC3D69B"/>
      </patternFill>
    </fill>
    <fill>
      <patternFill patternType="solid">
        <fgColor rgb="FFE6E0EC"/>
        <bgColor rgb="FFF2DCDB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2">
    <xf numFmtId="0" fontId="0" fillId="0" borderId="0"/>
    <xf numFmtId="169" fontId="68" fillId="0" borderId="0" applyBorder="0" applyProtection="0"/>
    <xf numFmtId="0" fontId="1" fillId="0" borderId="0" applyBorder="0" applyProtection="0"/>
    <xf numFmtId="0" fontId="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</cellStyleXfs>
  <cellXfs count="110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2" fontId="4" fillId="2" borderId="1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right" vertical="center" wrapText="1"/>
    </xf>
    <xf numFmtId="4" fontId="9" fillId="3" borderId="0" xfId="0" applyNumberFormat="1" applyFont="1" applyFill="1" applyAlignment="1">
      <alignment horizontal="right" vertical="center" wrapText="1"/>
    </xf>
    <xf numFmtId="3" fontId="4" fillId="3" borderId="0" xfId="0" applyNumberFormat="1" applyFont="1" applyFill="1" applyAlignment="1">
      <alignment horizontal="right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0" fillId="3" borderId="0" xfId="0" applyFill="1"/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vertical="top" wrapText="1"/>
    </xf>
    <xf numFmtId="3" fontId="8" fillId="0" borderId="3" xfId="0" applyNumberFormat="1" applyFont="1" applyBorder="1" applyAlignment="1">
      <alignment horizontal="right" vertical="center" wrapText="1"/>
    </xf>
    <xf numFmtId="3" fontId="8" fillId="4" borderId="3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8" fillId="4" borderId="3" xfId="0" applyFont="1" applyFill="1" applyBorder="1" applyAlignment="1">
      <alignment horizontal="center" vertical="center" wrapText="1"/>
    </xf>
    <xf numFmtId="4" fontId="9" fillId="4" borderId="0" xfId="0" applyNumberFormat="1" applyFont="1" applyFill="1" applyAlignment="1">
      <alignment horizontal="right" vertical="center" wrapText="1"/>
    </xf>
    <xf numFmtId="3" fontId="4" fillId="4" borderId="0" xfId="0" applyNumberFormat="1" applyFont="1" applyFill="1" applyAlignment="1">
      <alignment horizontal="right" vertical="center" wrapText="1"/>
    </xf>
    <xf numFmtId="0" fontId="4" fillId="4" borderId="0" xfId="0" applyFont="1" applyFill="1"/>
    <xf numFmtId="0" fontId="0" fillId="4" borderId="0" xfId="0" applyFill="1"/>
    <xf numFmtId="4" fontId="4" fillId="3" borderId="0" xfId="0" applyNumberFormat="1" applyFont="1" applyFill="1" applyAlignment="1">
      <alignment wrapText="1"/>
    </xf>
    <xf numFmtId="4" fontId="12" fillId="0" borderId="3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3" applyFont="1"/>
    <xf numFmtId="0" fontId="14" fillId="6" borderId="0" xfId="3" applyFont="1" applyFill="1"/>
    <xf numFmtId="0" fontId="6" fillId="0" borderId="0" xfId="3" applyFont="1" applyAlignment="1">
      <alignment horizontal="right"/>
    </xf>
    <xf numFmtId="0" fontId="6" fillId="6" borderId="0" xfId="3" applyFont="1" applyFill="1"/>
    <xf numFmtId="0" fontId="6" fillId="0" borderId="0" xfId="3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2" fontId="6" fillId="5" borderId="3" xfId="3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top" wrapText="1"/>
    </xf>
    <xf numFmtId="2" fontId="6" fillId="5" borderId="4" xfId="3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2" fontId="6" fillId="2" borderId="3" xfId="0" applyNumberFormat="1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center" vertical="top" wrapText="1"/>
    </xf>
    <xf numFmtId="0" fontId="6" fillId="0" borderId="3" xfId="3" applyFont="1" applyBorder="1" applyAlignment="1">
      <alignment horizontal="center" vertical="center"/>
    </xf>
    <xf numFmtId="0" fontId="6" fillId="0" borderId="6" xfId="3" applyFont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6" fillId="0" borderId="3" xfId="3" applyFont="1" applyBorder="1" applyAlignment="1">
      <alignment horizontal="center" vertical="top" wrapText="1"/>
    </xf>
    <xf numFmtId="4" fontId="6" fillId="0" borderId="3" xfId="3" applyNumberFormat="1" applyFont="1" applyBorder="1" applyAlignment="1">
      <alignment horizontal="right" vertical="top" wrapText="1"/>
    </xf>
    <xf numFmtId="4" fontId="6" fillId="2" borderId="3" xfId="3" applyNumberFormat="1" applyFont="1" applyFill="1" applyBorder="1" applyAlignment="1">
      <alignment horizontal="right"/>
    </xf>
    <xf numFmtId="0" fontId="6" fillId="0" borderId="4" xfId="0" applyFont="1" applyBorder="1" applyAlignment="1">
      <alignment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0" fontId="6" fillId="0" borderId="4" xfId="3" applyFont="1" applyBorder="1" applyAlignment="1">
      <alignment horizontal="center" vertical="center"/>
    </xf>
    <xf numFmtId="0" fontId="6" fillId="0" borderId="5" xfId="3" applyFont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0" borderId="4" xfId="3" applyFont="1" applyBorder="1" applyAlignment="1">
      <alignment horizontal="center" vertical="top" wrapText="1"/>
    </xf>
    <xf numFmtId="0" fontId="16" fillId="0" borderId="3" xfId="0" applyFont="1" applyBorder="1" applyAlignment="1">
      <alignment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0" borderId="7" xfId="3" applyFont="1" applyBorder="1" applyAlignment="1"/>
    <xf numFmtId="0" fontId="6" fillId="0" borderId="6" xfId="3" applyFont="1" applyBorder="1" applyAlignment="1"/>
    <xf numFmtId="0" fontId="6" fillId="0" borderId="3" xfId="3" applyFont="1" applyBorder="1" applyAlignment="1">
      <alignment horizontal="center"/>
    </xf>
    <xf numFmtId="4" fontId="6" fillId="0" borderId="6" xfId="3" applyNumberFormat="1" applyFont="1" applyBorder="1" applyAlignment="1">
      <alignment horizontal="right"/>
    </xf>
    <xf numFmtId="4" fontId="6" fillId="0" borderId="0" xfId="3" applyNumberFormat="1" applyFont="1"/>
    <xf numFmtId="0" fontId="6" fillId="0" borderId="8" xfId="3" applyFont="1" applyBorder="1" applyAlignment="1"/>
    <xf numFmtId="3" fontId="6" fillId="0" borderId="6" xfId="3" applyNumberFormat="1" applyFont="1" applyBorder="1" applyAlignment="1">
      <alignment horizontal="right"/>
    </xf>
    <xf numFmtId="0" fontId="6" fillId="0" borderId="3" xfId="3" applyFont="1" applyBorder="1" applyAlignment="1">
      <alignment horizontal="left"/>
    </xf>
    <xf numFmtId="4" fontId="6" fillId="2" borderId="3" xfId="3" applyNumberFormat="1" applyFont="1" applyFill="1" applyBorder="1" applyAlignment="1"/>
    <xf numFmtId="4" fontId="14" fillId="0" borderId="6" xfId="3" applyNumberFormat="1" applyFont="1" applyBorder="1" applyAlignment="1">
      <alignment horizontal="right"/>
    </xf>
    <xf numFmtId="0" fontId="6" fillId="0" borderId="6" xfId="3" applyFont="1" applyBorder="1" applyAlignment="1">
      <alignment horizontal="left"/>
    </xf>
    <xf numFmtId="4" fontId="14" fillId="2" borderId="3" xfId="3" applyNumberFormat="1" applyFont="1" applyFill="1" applyBorder="1" applyAlignment="1"/>
    <xf numFmtId="0" fontId="6" fillId="0" borderId="9" xfId="3" applyFont="1" applyBorder="1" applyAlignment="1">
      <alignment horizontal="center" vertical="top" wrapText="1"/>
    </xf>
    <xf numFmtId="0" fontId="6" fillId="0" borderId="3" xfId="3" applyFont="1" applyBorder="1" applyAlignment="1">
      <alignment vertical="top" wrapText="1"/>
    </xf>
    <xf numFmtId="4" fontId="6" fillId="0" borderId="3" xfId="3" applyNumberFormat="1" applyFont="1" applyBorder="1" applyAlignment="1">
      <alignment horizontal="right" vertical="top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4" fontId="14" fillId="2" borderId="3" xfId="0" applyNumberFormat="1" applyFont="1" applyFill="1" applyBorder="1" applyAlignment="1">
      <alignment horizontal="right"/>
    </xf>
    <xf numFmtId="0" fontId="6" fillId="0" borderId="0" xfId="3" applyFont="1" applyBorder="1" applyAlignment="1">
      <alignment horizontal="left"/>
    </xf>
    <xf numFmtId="4" fontId="14" fillId="0" borderId="0" xfId="3" applyNumberFormat="1" applyFont="1" applyBorder="1" applyAlignment="1">
      <alignment horizontal="right"/>
    </xf>
    <xf numFmtId="0" fontId="17" fillId="0" borderId="0" xfId="0" applyFont="1"/>
    <xf numFmtId="3" fontId="17" fillId="2" borderId="0" xfId="0" applyNumberFormat="1" applyFont="1" applyFill="1"/>
    <xf numFmtId="3" fontId="6" fillId="0" borderId="0" xfId="3" applyNumberFormat="1" applyFont="1" applyAlignment="1">
      <alignment horizontal="left"/>
    </xf>
    <xf numFmtId="0" fontId="17" fillId="0" borderId="0" xfId="3" applyFont="1"/>
    <xf numFmtId="4" fontId="17" fillId="0" borderId="0" xfId="3" applyNumberFormat="1" applyFont="1" applyAlignment="1">
      <alignment horizontal="right"/>
    </xf>
    <xf numFmtId="0" fontId="6" fillId="0" borderId="0" xfId="0" applyFont="1"/>
    <xf numFmtId="4" fontId="17" fillId="0" borderId="0" xfId="3" applyNumberFormat="1" applyFont="1"/>
    <xf numFmtId="0" fontId="17" fillId="0" borderId="0" xfId="0" applyFont="1" applyAlignment="1">
      <alignment horizontal="left" wrapText="1"/>
    </xf>
    <xf numFmtId="0" fontId="18" fillId="2" borderId="0" xfId="0" applyFont="1" applyFill="1" applyAlignment="1">
      <alignment horizontal="right" vertical="top"/>
    </xf>
    <xf numFmtId="0" fontId="18" fillId="0" borderId="0" xfId="0" applyFont="1" applyAlignment="1">
      <alignment horizontal="right" vertical="top"/>
    </xf>
    <xf numFmtId="4" fontId="17" fillId="0" borderId="0" xfId="0" applyNumberFormat="1" applyFont="1" applyBorder="1"/>
    <xf numFmtId="4" fontId="18" fillId="2" borderId="0" xfId="0" applyNumberFormat="1" applyFont="1" applyFill="1" applyAlignment="1">
      <alignment horizontal="right" vertical="top"/>
    </xf>
    <xf numFmtId="0" fontId="8" fillId="0" borderId="0" xfId="0" applyFont="1" applyAlignment="1">
      <alignment wrapText="1"/>
    </xf>
    <xf numFmtId="4" fontId="19" fillId="0" borderId="0" xfId="3" applyNumberFormat="1" applyFont="1"/>
    <xf numFmtId="0" fontId="20" fillId="0" borderId="0" xfId="3" applyFont="1"/>
    <xf numFmtId="4" fontId="6" fillId="0" borderId="3" xfId="3" applyNumberFormat="1" applyFont="1" applyBorder="1" applyAlignment="1">
      <alignment horizontal="right"/>
    </xf>
    <xf numFmtId="4" fontId="6" fillId="0" borderId="0" xfId="3" applyNumberFormat="1" applyFont="1" applyAlignment="1">
      <alignment horizontal="right"/>
    </xf>
    <xf numFmtId="3" fontId="6" fillId="2" borderId="6" xfId="3" applyNumberFormat="1" applyFont="1" applyFill="1" applyBorder="1" applyAlignment="1">
      <alignment horizontal="right"/>
    </xf>
    <xf numFmtId="0" fontId="8" fillId="0" borderId="0" xfId="3" applyFont="1"/>
    <xf numFmtId="0" fontId="14" fillId="6" borderId="0" xfId="0" applyFont="1" applyFill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4" fontId="6" fillId="2" borderId="3" xfId="0" applyNumberFormat="1" applyFont="1" applyFill="1" applyBorder="1" applyAlignment="1">
      <alignment horizontal="right" vertical="top" wrapText="1"/>
    </xf>
    <xf numFmtId="164" fontId="6" fillId="0" borderId="3" xfId="3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24" fillId="0" borderId="3" xfId="0" applyFont="1" applyBorder="1" applyAlignment="1">
      <alignment vertical="top" wrapText="1"/>
    </xf>
    <xf numFmtId="4" fontId="6" fillId="0" borderId="3" xfId="0" applyNumberFormat="1" applyFont="1" applyBorder="1"/>
    <xf numFmtId="0" fontId="8" fillId="0" borderId="0" xfId="0" applyFont="1" applyAlignment="1">
      <alignment horizontal="justify"/>
    </xf>
    <xf numFmtId="0" fontId="6" fillId="0" borderId="0" xfId="0" applyFont="1" applyAlignment="1">
      <alignment horizontal="left" wrapText="1"/>
    </xf>
    <xf numFmtId="0" fontId="6" fillId="2" borderId="6" xfId="0" applyFont="1" applyFill="1" applyBorder="1" applyAlignment="1"/>
    <xf numFmtId="0" fontId="6" fillId="2" borderId="3" xfId="0" applyFont="1" applyFill="1" applyBorder="1" applyAlignment="1"/>
    <xf numFmtId="0" fontId="6" fillId="0" borderId="0" xfId="0" applyFont="1" applyBorder="1" applyAlignment="1">
      <alignment horizontal="left"/>
    </xf>
    <xf numFmtId="0" fontId="6" fillId="2" borderId="0" xfId="0" applyFont="1" applyFill="1" applyBorder="1" applyAlignment="1"/>
    <xf numFmtId="4" fontId="9" fillId="0" borderId="3" xfId="0" applyNumberFormat="1" applyFont="1" applyBorder="1" applyAlignment="1"/>
    <xf numFmtId="4" fontId="14" fillId="0" borderId="0" xfId="0" applyNumberFormat="1" applyFont="1"/>
    <xf numFmtId="0" fontId="20" fillId="0" borderId="0" xfId="0" applyFont="1"/>
    <xf numFmtId="4" fontId="6" fillId="0" borderId="3" xfId="0" applyNumberFormat="1" applyFont="1" applyBorder="1" applyAlignment="1">
      <alignment horizontal="center"/>
    </xf>
    <xf numFmtId="4" fontId="17" fillId="2" borderId="0" xfId="0" applyNumberFormat="1" applyFont="1" applyFill="1" applyBorder="1"/>
    <xf numFmtId="0" fontId="6" fillId="0" borderId="0" xfId="0" applyFont="1" applyBorder="1"/>
    <xf numFmtId="0" fontId="6" fillId="2" borderId="0" xfId="0" applyFont="1" applyFill="1" applyBorder="1" applyAlignment="1">
      <alignment horizontal="center"/>
    </xf>
    <xf numFmtId="4" fontId="6" fillId="0" borderId="0" xfId="0" applyNumberFormat="1" applyFont="1" applyBorder="1" applyAlignment="1"/>
    <xf numFmtId="0" fontId="6" fillId="0" borderId="0" xfId="0" applyFont="1" applyBorder="1" applyAlignment="1"/>
    <xf numFmtId="0" fontId="14" fillId="0" borderId="0" xfId="0" applyFont="1" applyBorder="1"/>
    <xf numFmtId="3" fontId="6" fillId="0" borderId="0" xfId="0" applyNumberFormat="1" applyFont="1"/>
    <xf numFmtId="0" fontId="17" fillId="0" borderId="0" xfId="0" applyFont="1" applyAlignment="1">
      <alignment wrapText="1"/>
    </xf>
    <xf numFmtId="4" fontId="20" fillId="0" borderId="0" xfId="0" applyNumberFormat="1" applyFont="1"/>
    <xf numFmtId="0" fontId="6" fillId="0" borderId="0" xfId="0" applyFont="1" applyAlignment="1">
      <alignment horizontal="right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6" fillId="2" borderId="3" xfId="0" applyFont="1" applyFill="1" applyBorder="1"/>
    <xf numFmtId="165" fontId="6" fillId="2" borderId="4" xfId="0" applyNumberFormat="1" applyFont="1" applyFill="1" applyBorder="1"/>
    <xf numFmtId="165" fontId="6" fillId="2" borderId="11" xfId="0" applyNumberFormat="1" applyFont="1" applyFill="1" applyBorder="1"/>
    <xf numFmtId="165" fontId="6" fillId="2" borderId="3" xfId="0" applyNumberFormat="1" applyFont="1" applyFill="1" applyBorder="1"/>
    <xf numFmtId="4" fontId="12" fillId="0" borderId="6" xfId="0" applyNumberFormat="1" applyFont="1" applyBorder="1" applyAlignment="1">
      <alignment horizontal="right"/>
    </xf>
    <xf numFmtId="0" fontId="14" fillId="2" borderId="3" xfId="0" applyFont="1" applyFill="1" applyBorder="1"/>
    <xf numFmtId="0" fontId="6" fillId="2" borderId="3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2" borderId="7" xfId="0" applyFont="1" applyFill="1" applyBorder="1" applyAlignment="1">
      <alignment wrapText="1"/>
    </xf>
    <xf numFmtId="4" fontId="6" fillId="2" borderId="3" xfId="0" applyNumberFormat="1" applyFont="1" applyFill="1" applyBorder="1" applyAlignment="1">
      <alignment horizontal="right" wrapText="1"/>
    </xf>
    <xf numFmtId="4" fontId="6" fillId="2" borderId="7" xfId="0" applyNumberFormat="1" applyFont="1" applyFill="1" applyBorder="1" applyAlignment="1">
      <alignment horizontal="right" wrapText="1"/>
    </xf>
    <xf numFmtId="0" fontId="6" fillId="2" borderId="8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165" fontId="6" fillId="2" borderId="9" xfId="0" applyNumberFormat="1" applyFont="1" applyFill="1" applyBorder="1"/>
    <xf numFmtId="165" fontId="6" fillId="2" borderId="6" xfId="0" applyNumberFormat="1" applyFont="1" applyFill="1" applyBorder="1"/>
    <xf numFmtId="165" fontId="6" fillId="2" borderId="12" xfId="0" applyNumberFormat="1" applyFont="1" applyFill="1" applyBorder="1"/>
    <xf numFmtId="0" fontId="6" fillId="2" borderId="0" xfId="0" applyFont="1" applyFill="1"/>
    <xf numFmtId="0" fontId="14" fillId="0" borderId="7" xfId="0" applyFont="1" applyBorder="1" applyAlignment="1"/>
    <xf numFmtId="0" fontId="14" fillId="0" borderId="3" xfId="0" applyFont="1" applyBorder="1" applyAlignment="1"/>
    <xf numFmtId="0" fontId="14" fillId="0" borderId="6" xfId="0" applyFont="1" applyBorder="1" applyAlignment="1"/>
    <xf numFmtId="0" fontId="23" fillId="0" borderId="6" xfId="0" applyFont="1" applyBorder="1" applyAlignment="1"/>
    <xf numFmtId="4" fontId="9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vertical="center" wrapText="1"/>
    </xf>
    <xf numFmtId="166" fontId="25" fillId="0" borderId="3" xfId="0" applyNumberFormat="1" applyFont="1" applyBorder="1" applyAlignment="1">
      <alignment vertical="center" wrapText="1"/>
    </xf>
    <xf numFmtId="167" fontId="9" fillId="0" borderId="3" xfId="0" applyNumberFormat="1" applyFont="1" applyBorder="1" applyAlignment="1">
      <alignment horizontal="right"/>
    </xf>
    <xf numFmtId="4" fontId="9" fillId="0" borderId="8" xfId="0" applyNumberFormat="1" applyFont="1" applyBorder="1" applyAlignment="1">
      <alignment horizontal="center"/>
    </xf>
    <xf numFmtId="4" fontId="9" fillId="0" borderId="6" xfId="0" applyNumberFormat="1" applyFont="1" applyBorder="1" applyAlignment="1">
      <alignment horizontal="center"/>
    </xf>
    <xf numFmtId="4" fontId="12" fillId="0" borderId="3" xfId="0" applyNumberFormat="1" applyFont="1" applyBorder="1" applyAlignment="1">
      <alignment horizontal="right"/>
    </xf>
    <xf numFmtId="0" fontId="14" fillId="0" borderId="3" xfId="0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vertical="center" wrapText="1"/>
    </xf>
    <xf numFmtId="4" fontId="25" fillId="0" borderId="3" xfId="0" applyNumberFormat="1" applyFont="1" applyBorder="1" applyAlignment="1">
      <alignment vertical="center" wrapText="1"/>
    </xf>
    <xf numFmtId="168" fontId="9" fillId="0" borderId="3" xfId="0" applyNumberFormat="1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4" fontId="26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0" fontId="17" fillId="0" borderId="3" xfId="0" applyFont="1" applyBorder="1" applyAlignment="1">
      <alignment horizontal="left" wrapText="1"/>
    </xf>
    <xf numFmtId="168" fontId="17" fillId="0" borderId="3" xfId="0" applyNumberFormat="1" applyFont="1" applyBorder="1" applyAlignment="1">
      <alignment horizontal="right"/>
    </xf>
    <xf numFmtId="4" fontId="17" fillId="0" borderId="3" xfId="0" applyNumberFormat="1" applyFont="1" applyBorder="1" applyAlignment="1">
      <alignment horizontal="right"/>
    </xf>
    <xf numFmtId="165" fontId="15" fillId="0" borderId="0" xfId="0" applyNumberFormat="1" applyFont="1" applyBorder="1"/>
    <xf numFmtId="0" fontId="14" fillId="0" borderId="1" xfId="0" applyFont="1" applyBorder="1" applyAlignment="1">
      <alignment horizontal="center"/>
    </xf>
    <xf numFmtId="0" fontId="18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0" borderId="9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/>
    </xf>
    <xf numFmtId="0" fontId="18" fillId="0" borderId="3" xfId="0" applyFont="1" applyBorder="1" applyAlignment="1">
      <alignment vertical="top"/>
    </xf>
    <xf numFmtId="0" fontId="18" fillId="0" borderId="3" xfId="0" applyFont="1" applyBorder="1" applyAlignment="1">
      <alignment vertical="top" wrapText="1"/>
    </xf>
    <xf numFmtId="0" fontId="18" fillId="2" borderId="3" xfId="0" applyFont="1" applyFill="1" applyBorder="1" applyAlignment="1">
      <alignment vertical="top" wrapText="1"/>
    </xf>
    <xf numFmtId="4" fontId="12" fillId="2" borderId="3" xfId="0" applyNumberFormat="1" applyFont="1" applyFill="1" applyBorder="1" applyAlignment="1">
      <alignment horizontal="center"/>
    </xf>
    <xf numFmtId="4" fontId="14" fillId="0" borderId="3" xfId="0" applyNumberFormat="1" applyFont="1" applyBorder="1" applyAlignment="1">
      <alignment horizontal="right" wrapText="1"/>
    </xf>
    <xf numFmtId="0" fontId="12" fillId="0" borderId="0" xfId="0" applyFont="1"/>
    <xf numFmtId="0" fontId="12" fillId="0" borderId="3" xfId="0" applyFont="1" applyBorder="1" applyAlignment="1">
      <alignment horizontal="center" wrapText="1"/>
    </xf>
    <xf numFmtId="4" fontId="18" fillId="2" borderId="3" xfId="0" applyNumberFormat="1" applyFont="1" applyFill="1" applyBorder="1" applyAlignment="1">
      <alignment vertical="top" wrapText="1"/>
    </xf>
    <xf numFmtId="4" fontId="18" fillId="0" borderId="3" xfId="0" applyNumberFormat="1" applyFont="1" applyBorder="1" applyAlignment="1">
      <alignment horizontal="right" vertical="top" wrapText="1"/>
    </xf>
    <xf numFmtId="16" fontId="28" fillId="0" borderId="0" xfId="0" applyNumberFormat="1" applyFont="1" applyAlignment="1">
      <alignment horizontal="right" vertical="top"/>
    </xf>
    <xf numFmtId="16" fontId="18" fillId="0" borderId="0" xfId="0" applyNumberFormat="1" applyFont="1" applyAlignment="1">
      <alignment horizontal="right" vertical="top"/>
    </xf>
    <xf numFmtId="4" fontId="18" fillId="2" borderId="3" xfId="0" applyNumberFormat="1" applyFont="1" applyFill="1" applyBorder="1" applyAlignment="1">
      <alignment horizontal="right" vertical="top"/>
    </xf>
    <xf numFmtId="4" fontId="18" fillId="2" borderId="3" xfId="0" applyNumberFormat="1" applyFont="1" applyFill="1" applyBorder="1" applyAlignment="1">
      <alignment vertical="top"/>
    </xf>
    <xf numFmtId="0" fontId="29" fillId="0" borderId="0" xfId="0" applyFont="1"/>
    <xf numFmtId="4" fontId="18" fillId="2" borderId="3" xfId="0" applyNumberFormat="1" applyFont="1" applyFill="1" applyBorder="1" applyAlignment="1">
      <alignment horizontal="right" vertical="top" wrapText="1"/>
    </xf>
    <xf numFmtId="16" fontId="18" fillId="0" borderId="0" xfId="0" applyNumberFormat="1" applyFont="1" applyAlignment="1">
      <alignment horizontal="right" vertical="top" wrapText="1"/>
    </xf>
    <xf numFmtId="0" fontId="28" fillId="0" borderId="0" xfId="0" applyFont="1" applyAlignment="1">
      <alignment horizontal="right" vertical="top"/>
    </xf>
    <xf numFmtId="0" fontId="18" fillId="2" borderId="3" xfId="0" applyFont="1" applyFill="1" applyBorder="1" applyAlignment="1">
      <alignment vertical="top"/>
    </xf>
    <xf numFmtId="0" fontId="17" fillId="0" borderId="3" xfId="0" applyFont="1" applyBorder="1"/>
    <xf numFmtId="0" fontId="8" fillId="0" borderId="3" xfId="0" applyFont="1" applyBorder="1"/>
    <xf numFmtId="4" fontId="17" fillId="0" borderId="3" xfId="0" applyNumberFormat="1" applyFont="1" applyBorder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/>
    </xf>
    <xf numFmtId="4" fontId="8" fillId="2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 wrapText="1"/>
    </xf>
    <xf numFmtId="4" fontId="8" fillId="0" borderId="3" xfId="0" applyNumberFormat="1" applyFont="1" applyBorder="1" applyAlignment="1">
      <alignment horizontal="right" wrapText="1"/>
    </xf>
    <xf numFmtId="169" fontId="12" fillId="2" borderId="3" xfId="1" applyFont="1" applyFill="1" applyBorder="1" applyAlignment="1" applyProtection="1"/>
    <xf numFmtId="0" fontId="12" fillId="2" borderId="3" xfId="0" applyFont="1" applyFill="1" applyBorder="1"/>
    <xf numFmtId="0" fontId="12" fillId="0" borderId="0" xfId="0" applyFont="1" applyBorder="1"/>
    <xf numFmtId="4" fontId="8" fillId="2" borderId="0" xfId="0" applyNumberFormat="1" applyFont="1" applyFill="1" applyBorder="1" applyAlignment="1">
      <alignment horizontal="right"/>
    </xf>
    <xf numFmtId="0" fontId="17" fillId="0" borderId="3" xfId="0" applyFont="1" applyBorder="1" applyAlignment="1">
      <alignment horizontal="center"/>
    </xf>
    <xf numFmtId="4" fontId="17" fillId="0" borderId="3" xfId="0" applyNumberFormat="1" applyFont="1" applyBorder="1" applyAlignment="1">
      <alignment horizontal="right" wrapText="1"/>
    </xf>
    <xf numFmtId="4" fontId="30" fillId="0" borderId="0" xfId="0" applyNumberFormat="1" applyFont="1"/>
    <xf numFmtId="0" fontId="30" fillId="0" borderId="0" xfId="0" applyFont="1"/>
    <xf numFmtId="0" fontId="30" fillId="0" borderId="0" xfId="0" applyFont="1" applyBorder="1"/>
    <xf numFmtId="4" fontId="12" fillId="0" borderId="0" xfId="0" applyNumberFormat="1" applyFont="1"/>
    <xf numFmtId="0" fontId="8" fillId="0" borderId="3" xfId="0" applyFont="1" applyBorder="1" applyAlignment="1">
      <alignment wrapText="1"/>
    </xf>
    <xf numFmtId="4" fontId="6" fillId="0" borderId="0" xfId="0" applyNumberFormat="1" applyFont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4" fillId="0" borderId="0" xfId="0" applyFont="1" applyBorder="1" applyAlignment="1">
      <alignment wrapText="1"/>
    </xf>
    <xf numFmtId="0" fontId="2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vertical="center" wrapText="1"/>
    </xf>
    <xf numFmtId="4" fontId="6" fillId="0" borderId="8" xfId="0" applyNumberFormat="1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wrapText="1"/>
    </xf>
    <xf numFmtId="4" fontId="33" fillId="0" borderId="3" xfId="0" applyNumberFormat="1" applyFont="1" applyBorder="1" applyAlignment="1">
      <alignment horizontal="center" wrapText="1"/>
    </xf>
    <xf numFmtId="4" fontId="5" fillId="2" borderId="3" xfId="0" applyNumberFormat="1" applyFont="1" applyFill="1" applyBorder="1"/>
    <xf numFmtId="4" fontId="5" fillId="2" borderId="3" xfId="0" applyNumberFormat="1" applyFont="1" applyFill="1" applyBorder="1" applyAlignment="1">
      <alignment horizontal="center" wrapText="1"/>
    </xf>
    <xf numFmtId="0" fontId="27" fillId="0" borderId="0" xfId="0" applyFont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4" fontId="23" fillId="0" borderId="3" xfId="0" applyNumberFormat="1" applyFont="1" applyBorder="1" applyAlignment="1">
      <alignment horizontal="center" wrapText="1"/>
    </xf>
    <xf numFmtId="4" fontId="6" fillId="0" borderId="0" xfId="0" applyNumberFormat="1" applyFont="1" applyBorder="1"/>
    <xf numFmtId="4" fontId="20" fillId="0" borderId="0" xfId="0" applyNumberFormat="1" applyFont="1" applyBorder="1"/>
    <xf numFmtId="165" fontId="34" fillId="0" borderId="0" xfId="11" applyNumberFormat="1" applyFont="1" applyAlignment="1">
      <alignment horizontal="center"/>
    </xf>
    <xf numFmtId="170" fontId="34" fillId="0" borderId="0" xfId="11" applyNumberFormat="1" applyFont="1" applyAlignment="1">
      <alignment horizontal="center"/>
    </xf>
    <xf numFmtId="0" fontId="34" fillId="0" borderId="0" xfId="11" applyFont="1" applyAlignment="1">
      <alignment horizontal="center"/>
    </xf>
    <xf numFmtId="0" fontId="34" fillId="0" borderId="0" xfId="11" applyFont="1"/>
    <xf numFmtId="165" fontId="34" fillId="0" borderId="0" xfId="11" applyNumberFormat="1" applyFont="1" applyAlignment="1">
      <alignment horizontal="right"/>
    </xf>
    <xf numFmtId="165" fontId="34" fillId="0" borderId="0" xfId="11" applyNumberFormat="1" applyFont="1"/>
    <xf numFmtId="4" fontId="34" fillId="0" borderId="0" xfId="11" applyNumberFormat="1" applyFont="1"/>
    <xf numFmtId="165" fontId="34" fillId="0" borderId="3" xfId="11" applyNumberFormat="1" applyFont="1" applyBorder="1" applyAlignment="1">
      <alignment horizontal="center" vertical="center" wrapText="1"/>
    </xf>
    <xf numFmtId="0" fontId="34" fillId="0" borderId="3" xfId="11" applyFont="1" applyBorder="1" applyAlignment="1">
      <alignment horizontal="center" vertical="center" wrapText="1"/>
    </xf>
    <xf numFmtId="0" fontId="25" fillId="0" borderId="0" xfId="11" applyFont="1" applyAlignment="1">
      <alignment vertical="center" wrapText="1"/>
    </xf>
    <xf numFmtId="0" fontId="34" fillId="0" borderId="9" xfId="11" applyFont="1" applyBorder="1" applyAlignment="1">
      <alignment horizontal="center" vertical="center" wrapText="1"/>
    </xf>
    <xf numFmtId="165" fontId="34" fillId="0" borderId="9" xfId="11" applyNumberFormat="1" applyFont="1" applyBorder="1" applyAlignment="1">
      <alignment horizontal="center" vertical="center" wrapText="1"/>
    </xf>
    <xf numFmtId="0" fontId="34" fillId="0" borderId="0" xfId="11" applyFont="1" applyAlignment="1">
      <alignment horizontal="center" vertical="center" wrapText="1"/>
    </xf>
    <xf numFmtId="165" fontId="34" fillId="2" borderId="3" xfId="11" applyNumberFormat="1" applyFont="1" applyFill="1" applyBorder="1" applyAlignment="1">
      <alignment horizontal="center"/>
    </xf>
    <xf numFmtId="170" fontId="34" fillId="2" borderId="3" xfId="11" applyNumberFormat="1" applyFont="1" applyFill="1" applyBorder="1" applyAlignment="1">
      <alignment horizontal="center"/>
    </xf>
    <xf numFmtId="165" fontId="34" fillId="0" borderId="3" xfId="11" applyNumberFormat="1" applyFont="1" applyBorder="1" applyAlignment="1">
      <alignment horizontal="center"/>
    </xf>
    <xf numFmtId="0" fontId="36" fillId="2" borderId="3" xfId="11" applyFont="1" applyFill="1" applyBorder="1"/>
    <xf numFmtId="0" fontId="37" fillId="0" borderId="3" xfId="11" applyFont="1" applyBorder="1" applyAlignment="1">
      <alignment horizontal="center"/>
    </xf>
    <xf numFmtId="0" fontId="34" fillId="2" borderId="3" xfId="11" applyFont="1" applyFill="1" applyBorder="1"/>
    <xf numFmtId="165" fontId="34" fillId="0" borderId="3" xfId="11" applyNumberFormat="1" applyFont="1" applyBorder="1" applyAlignment="1">
      <alignment horizontal="right"/>
    </xf>
    <xf numFmtId="49" fontId="37" fillId="0" borderId="3" xfId="11" applyNumberFormat="1" applyFont="1" applyBorder="1" applyAlignment="1">
      <alignment horizontal="center"/>
    </xf>
    <xf numFmtId="165" fontId="34" fillId="0" borderId="3" xfId="11" applyNumberFormat="1" applyFont="1" applyBorder="1"/>
    <xf numFmtId="0" fontId="34" fillId="4" borderId="3" xfId="11" applyFont="1" applyFill="1" applyBorder="1"/>
    <xf numFmtId="4" fontId="34" fillId="0" borderId="3" xfId="11" applyNumberFormat="1" applyFont="1" applyBorder="1"/>
    <xf numFmtId="170" fontId="34" fillId="0" borderId="3" xfId="11" applyNumberFormat="1" applyFont="1" applyBorder="1" applyAlignment="1">
      <alignment horizontal="right"/>
    </xf>
    <xf numFmtId="165" fontId="34" fillId="8" borderId="3" xfId="11" applyNumberFormat="1" applyFont="1" applyFill="1" applyBorder="1" applyAlignment="1">
      <alignment horizontal="center"/>
    </xf>
    <xf numFmtId="170" fontId="34" fillId="8" borderId="3" xfId="11" applyNumberFormat="1" applyFont="1" applyFill="1" applyBorder="1" applyAlignment="1">
      <alignment horizontal="center"/>
    </xf>
    <xf numFmtId="4" fontId="34" fillId="2" borderId="3" xfId="11" applyNumberFormat="1" applyFont="1" applyFill="1" applyBorder="1" applyAlignment="1">
      <alignment horizontal="center"/>
    </xf>
    <xf numFmtId="165" fontId="36" fillId="0" borderId="3" xfId="11" applyNumberFormat="1" applyFont="1" applyBorder="1" applyAlignment="1">
      <alignment horizontal="center"/>
    </xf>
    <xf numFmtId="170" fontId="36" fillId="0" borderId="3" xfId="11" applyNumberFormat="1" applyFont="1" applyBorder="1" applyAlignment="1">
      <alignment horizontal="center"/>
    </xf>
    <xf numFmtId="0" fontId="38" fillId="0" borderId="3" xfId="11" applyFont="1" applyBorder="1" applyAlignment="1">
      <alignment horizontal="center"/>
    </xf>
    <xf numFmtId="0" fontId="34" fillId="0" borderId="3" xfId="11" applyFont="1" applyBorder="1" applyAlignment="1">
      <alignment horizontal="center"/>
    </xf>
    <xf numFmtId="165" fontId="36" fillId="0" borderId="3" xfId="11" applyNumberFormat="1" applyFont="1" applyBorder="1" applyAlignment="1">
      <alignment horizontal="right"/>
    </xf>
    <xf numFmtId="165" fontId="38" fillId="0" borderId="3" xfId="11" applyNumberFormat="1" applyFont="1" applyBorder="1" applyAlignment="1">
      <alignment horizontal="center"/>
    </xf>
    <xf numFmtId="49" fontId="38" fillId="0" borderId="3" xfId="11" applyNumberFormat="1" applyFont="1" applyBorder="1" applyAlignment="1">
      <alignment horizontal="center"/>
    </xf>
    <xf numFmtId="4" fontId="36" fillId="0" borderId="3" xfId="11" applyNumberFormat="1" applyFont="1" applyBorder="1"/>
    <xf numFmtId="165" fontId="39" fillId="0" borderId="0" xfId="11" applyNumberFormat="1" applyFont="1" applyBorder="1" applyAlignment="1">
      <alignment horizontal="center"/>
    </xf>
    <xf numFmtId="170" fontId="39" fillId="0" borderId="0" xfId="11" applyNumberFormat="1" applyFont="1" applyBorder="1" applyAlignment="1">
      <alignment horizontal="center"/>
    </xf>
    <xf numFmtId="0" fontId="39" fillId="0" borderId="0" xfId="11" applyFont="1" applyBorder="1" applyAlignment="1">
      <alignment horizontal="center"/>
    </xf>
    <xf numFmtId="0" fontId="39" fillId="0" borderId="0" xfId="11" applyFont="1" applyBorder="1"/>
    <xf numFmtId="165" fontId="39" fillId="0" borderId="0" xfId="11" applyNumberFormat="1" applyFont="1" applyBorder="1" applyAlignment="1">
      <alignment horizontal="right"/>
    </xf>
    <xf numFmtId="166" fontId="39" fillId="0" borderId="0" xfId="11" applyNumberFormat="1" applyFont="1" applyBorder="1" applyAlignment="1">
      <alignment horizontal="right"/>
    </xf>
    <xf numFmtId="171" fontId="39" fillId="0" borderId="0" xfId="11" applyNumberFormat="1" applyFont="1" applyBorder="1" applyAlignment="1">
      <alignment horizontal="right"/>
    </xf>
    <xf numFmtId="4" fontId="39" fillId="0" borderId="0" xfId="11" applyNumberFormat="1" applyFont="1" applyBorder="1" applyAlignment="1">
      <alignment horizontal="right"/>
    </xf>
    <xf numFmtId="166" fontId="39" fillId="0" borderId="0" xfId="11" applyNumberFormat="1" applyFont="1" applyBorder="1"/>
    <xf numFmtId="0" fontId="34" fillId="0" borderId="0" xfId="11" applyFont="1" applyBorder="1"/>
    <xf numFmtId="0" fontId="40" fillId="0" borderId="0" xfId="11" applyFont="1" applyBorder="1"/>
    <xf numFmtId="0" fontId="40" fillId="0" borderId="0" xfId="11" applyFont="1" applyBorder="1" applyAlignment="1">
      <alignment horizontal="center"/>
    </xf>
    <xf numFmtId="4" fontId="40" fillId="0" borderId="0" xfId="11" applyNumberFormat="1" applyFont="1" applyBorder="1" applyAlignment="1">
      <alignment horizontal="right"/>
    </xf>
    <xf numFmtId="170" fontId="40" fillId="0" borderId="0" xfId="11" applyNumberFormat="1" applyFont="1" applyBorder="1" applyAlignment="1">
      <alignment horizontal="right"/>
    </xf>
    <xf numFmtId="4" fontId="40" fillId="0" borderId="0" xfId="11" applyNumberFormat="1" applyFont="1" applyBorder="1"/>
    <xf numFmtId="165" fontId="34" fillId="0" borderId="0" xfId="11" applyNumberFormat="1" applyFont="1" applyBorder="1" applyAlignment="1">
      <alignment horizontal="center"/>
    </xf>
    <xf numFmtId="170" fontId="34" fillId="0" borderId="0" xfId="11" applyNumberFormat="1" applyFont="1" applyBorder="1" applyAlignment="1">
      <alignment horizontal="center"/>
    </xf>
    <xf numFmtId="0" fontId="34" fillId="0" borderId="0" xfId="11" applyFont="1" applyBorder="1" applyAlignment="1">
      <alignment horizontal="center"/>
    </xf>
    <xf numFmtId="165" fontId="34" fillId="0" borderId="0" xfId="11" applyNumberFormat="1" applyFont="1" applyBorder="1" applyAlignment="1">
      <alignment horizontal="right"/>
    </xf>
    <xf numFmtId="165" fontId="34" fillId="0" borderId="0" xfId="11" applyNumberFormat="1" applyFont="1" applyBorder="1"/>
    <xf numFmtId="2" fontId="34" fillId="0" borderId="0" xfId="11" applyNumberFormat="1" applyFont="1" applyBorder="1"/>
    <xf numFmtId="4" fontId="34" fillId="0" borderId="0" xfId="11" applyNumberFormat="1" applyFont="1" applyBorder="1"/>
    <xf numFmtId="0" fontId="34" fillId="0" borderId="3" xfId="11" applyFont="1" applyBorder="1"/>
    <xf numFmtId="165" fontId="34" fillId="0" borderId="3" xfId="11" applyNumberFormat="1" applyFont="1" applyBorder="1" applyProtection="1">
      <protection locked="0"/>
    </xf>
    <xf numFmtId="165" fontId="34" fillId="0" borderId="3" xfId="11" applyNumberFormat="1" applyFont="1" applyBorder="1" applyAlignment="1" applyProtection="1">
      <alignment horizontal="right"/>
      <protection locked="0"/>
    </xf>
    <xf numFmtId="0" fontId="34" fillId="2" borderId="3" xfId="11" applyFont="1" applyFill="1" applyBorder="1" applyAlignment="1">
      <alignment wrapText="1"/>
    </xf>
    <xf numFmtId="0" fontId="34" fillId="0" borderId="4" xfId="11" applyFont="1" applyBorder="1" applyAlignment="1">
      <alignment horizontal="center"/>
    </xf>
    <xf numFmtId="0" fontId="34" fillId="0" borderId="4" xfId="11" applyFont="1" applyBorder="1"/>
    <xf numFmtId="4" fontId="34" fillId="0" borderId="3" xfId="11" applyNumberFormat="1" applyFont="1" applyBorder="1" applyProtection="1">
      <protection locked="0"/>
    </xf>
    <xf numFmtId="0" fontId="36" fillId="0" borderId="3" xfId="11" applyFont="1" applyBorder="1" applyAlignment="1">
      <alignment horizontal="center"/>
    </xf>
    <xf numFmtId="165" fontId="36" fillId="0" borderId="3" xfId="11" applyNumberFormat="1" applyFont="1" applyBorder="1"/>
    <xf numFmtId="170" fontId="39" fillId="0" borderId="0" xfId="11" applyNumberFormat="1" applyFont="1" applyBorder="1"/>
    <xf numFmtId="170" fontId="34" fillId="0" borderId="0" xfId="11" applyNumberFormat="1" applyFont="1" applyBorder="1" applyAlignment="1">
      <alignment horizontal="right"/>
    </xf>
    <xf numFmtId="4" fontId="36" fillId="0" borderId="0" xfId="11" applyNumberFormat="1" applyFont="1" applyBorder="1"/>
    <xf numFmtId="165" fontId="41" fillId="0" borderId="3" xfId="11" applyNumberFormat="1" applyFont="1" applyBorder="1" applyAlignment="1">
      <alignment horizontal="center"/>
    </xf>
    <xf numFmtId="165" fontId="41" fillId="0" borderId="3" xfId="11" applyNumberFormat="1" applyFont="1" applyBorder="1"/>
    <xf numFmtId="165" fontId="41" fillId="0" borderId="3" xfId="11" applyNumberFormat="1" applyFont="1" applyBorder="1" applyAlignment="1">
      <alignment horizontal="right"/>
    </xf>
    <xf numFmtId="4" fontId="41" fillId="0" borderId="3" xfId="11" applyNumberFormat="1" applyFont="1" applyBorder="1" applyAlignment="1">
      <alignment horizontal="right"/>
    </xf>
    <xf numFmtId="4" fontId="41" fillId="0" borderId="7" xfId="11" applyNumberFormat="1" applyFont="1" applyBorder="1"/>
    <xf numFmtId="165" fontId="41" fillId="0" borderId="0" xfId="11" applyNumberFormat="1" applyFont="1"/>
    <xf numFmtId="165" fontId="41" fillId="0" borderId="0" xfId="11" applyNumberFormat="1" applyFont="1" applyBorder="1" applyAlignment="1">
      <alignment horizontal="center"/>
    </xf>
    <xf numFmtId="165" fontId="41" fillId="0" borderId="0" xfId="11" applyNumberFormat="1" applyFont="1" applyBorder="1"/>
    <xf numFmtId="165" fontId="41" fillId="0" borderId="0" xfId="11" applyNumberFormat="1" applyFont="1" applyBorder="1" applyAlignment="1">
      <alignment horizontal="right"/>
    </xf>
    <xf numFmtId="4" fontId="41" fillId="0" borderId="0" xfId="11" applyNumberFormat="1" applyFont="1" applyBorder="1"/>
    <xf numFmtId="165" fontId="42" fillId="0" borderId="0" xfId="11" applyNumberFormat="1" applyFont="1" applyBorder="1" applyAlignment="1">
      <alignment horizontal="center"/>
    </xf>
    <xf numFmtId="165" fontId="42" fillId="0" borderId="0" xfId="11" applyNumberFormat="1" applyFont="1" applyBorder="1"/>
    <xf numFmtId="165" fontId="42" fillId="0" borderId="0" xfId="11" applyNumberFormat="1" applyFont="1" applyBorder="1" applyAlignment="1">
      <alignment horizontal="right"/>
    </xf>
    <xf numFmtId="4" fontId="42" fillId="0" borderId="0" xfId="11" applyNumberFormat="1" applyFont="1" applyBorder="1"/>
    <xf numFmtId="165" fontId="42" fillId="0" borderId="0" xfId="11" applyNumberFormat="1" applyFont="1"/>
    <xf numFmtId="0" fontId="35" fillId="0" borderId="0" xfId="11" applyFont="1" applyAlignment="1">
      <alignment horizontal="left"/>
    </xf>
    <xf numFmtId="4" fontId="34" fillId="0" borderId="0" xfId="11" applyNumberFormat="1" applyFont="1" applyAlignment="1">
      <alignment horizontal="right"/>
    </xf>
    <xf numFmtId="172" fontId="34" fillId="0" borderId="0" xfId="11" applyNumberFormat="1" applyFont="1" applyAlignment="1">
      <alignment horizontal="right"/>
    </xf>
    <xf numFmtId="173" fontId="34" fillId="0" borderId="0" xfId="11" applyNumberFormat="1" applyFont="1"/>
    <xf numFmtId="0" fontId="0" fillId="9" borderId="0" xfId="0" applyFill="1"/>
    <xf numFmtId="4" fontId="8" fillId="2" borderId="7" xfId="4" applyNumberFormat="1" applyFont="1" applyFill="1" applyBorder="1" applyAlignment="1">
      <alignment horizontal="center" wrapText="1"/>
    </xf>
    <xf numFmtId="4" fontId="8" fillId="2" borderId="8" xfId="4" applyNumberFormat="1" applyFont="1" applyFill="1" applyBorder="1" applyAlignment="1">
      <alignment horizontal="center" wrapText="1"/>
    </xf>
    <xf numFmtId="4" fontId="8" fillId="2" borderId="6" xfId="4" applyNumberFormat="1" applyFont="1" applyFill="1" applyBorder="1" applyAlignment="1">
      <alignment horizontal="center" wrapText="1"/>
    </xf>
    <xf numFmtId="4" fontId="0" fillId="0" borderId="0" xfId="0" applyNumberFormat="1"/>
    <xf numFmtId="0" fontId="8" fillId="0" borderId="3" xfId="4" applyFont="1" applyBorder="1" applyAlignment="1">
      <alignment horizontal="center" vertical="center" wrapText="1"/>
    </xf>
    <xf numFmtId="0" fontId="25" fillId="0" borderId="0" xfId="11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19" fillId="0" borderId="0" xfId="4" applyFont="1" applyBorder="1" applyAlignment="1">
      <alignment horizontal="right" vertical="center" wrapText="1"/>
    </xf>
    <xf numFmtId="0" fontId="0" fillId="0" borderId="0" xfId="0" applyFont="1"/>
    <xf numFmtId="0" fontId="12" fillId="0" borderId="3" xfId="4" applyFont="1" applyBorder="1" applyAlignment="1">
      <alignment horizontal="left" vertical="top" wrapText="1"/>
    </xf>
    <xf numFmtId="0" fontId="8" fillId="0" borderId="3" xfId="4" applyFont="1" applyBorder="1" applyAlignment="1">
      <alignment horizontal="center" wrapText="1"/>
    </xf>
    <xf numFmtId="4" fontId="8" fillId="0" borderId="3" xfId="4" applyNumberFormat="1" applyFont="1" applyBorder="1" applyAlignment="1">
      <alignment wrapText="1"/>
    </xf>
    <xf numFmtId="0" fontId="0" fillId="9" borderId="0" xfId="0" applyFont="1" applyFill="1"/>
    <xf numFmtId="4" fontId="8" fillId="0" borderId="0" xfId="4" applyNumberFormat="1" applyFont="1" applyBorder="1" applyAlignment="1">
      <alignment wrapText="1"/>
    </xf>
    <xf numFmtId="4" fontId="0" fillId="0" borderId="0" xfId="0" applyNumberFormat="1" applyFont="1"/>
    <xf numFmtId="4" fontId="8" fillId="0" borderId="3" xfId="4" applyNumberFormat="1" applyFont="1" applyBorder="1" applyAlignment="1">
      <alignment horizontal="center" wrapText="1"/>
    </xf>
    <xf numFmtId="4" fontId="17" fillId="0" borderId="3" xfId="4" applyNumberFormat="1" applyFont="1" applyBorder="1" applyAlignment="1">
      <alignment wrapText="1"/>
    </xf>
    <xf numFmtId="4" fontId="17" fillId="0" borderId="7" xfId="4" applyNumberFormat="1" applyFont="1" applyBorder="1" applyAlignment="1">
      <alignment wrapText="1"/>
    </xf>
    <xf numFmtId="4" fontId="17" fillId="0" borderId="0" xfId="4" applyNumberFormat="1" applyFont="1" applyBorder="1" applyAlignment="1">
      <alignment wrapText="1"/>
    </xf>
    <xf numFmtId="4" fontId="11" fillId="0" borderId="0" xfId="0" applyNumberFormat="1" applyFont="1"/>
    <xf numFmtId="0" fontId="12" fillId="0" borderId="0" xfId="4" applyFont="1" applyBorder="1" applyAlignment="1">
      <alignment horizontal="center" vertical="top" wrapText="1"/>
    </xf>
    <xf numFmtId="4" fontId="8" fillId="2" borderId="3" xfId="4" applyNumberFormat="1" applyFont="1" applyFill="1" applyBorder="1" applyAlignment="1">
      <alignment wrapText="1"/>
    </xf>
    <xf numFmtId="4" fontId="8" fillId="0" borderId="7" xfId="4" applyNumberFormat="1" applyFont="1" applyBorder="1" applyAlignment="1">
      <alignment wrapText="1"/>
    </xf>
    <xf numFmtId="4" fontId="8" fillId="4" borderId="3" xfId="4" applyNumberFormat="1" applyFont="1" applyFill="1" applyBorder="1" applyAlignment="1">
      <alignment wrapText="1"/>
    </xf>
    <xf numFmtId="166" fontId="8" fillId="0" borderId="0" xfId="4" applyNumberFormat="1" applyFont="1" applyBorder="1" applyAlignment="1">
      <alignment wrapText="1"/>
    </xf>
    <xf numFmtId="4" fontId="0" fillId="9" borderId="0" xfId="0" applyNumberFormat="1" applyFont="1" applyFill="1"/>
    <xf numFmtId="4" fontId="17" fillId="0" borderId="3" xfId="4" applyNumberFormat="1" applyFont="1" applyBorder="1" applyAlignment="1">
      <alignment horizontal="center" wrapText="1"/>
    </xf>
    <xf numFmtId="4" fontId="17" fillId="0" borderId="3" xfId="4" applyNumberFormat="1" applyFont="1" applyBorder="1" applyAlignment="1">
      <alignment horizontal="right" wrapText="1"/>
    </xf>
    <xf numFmtId="4" fontId="17" fillId="0" borderId="0" xfId="4" applyNumberFormat="1" applyFont="1" applyBorder="1" applyAlignment="1">
      <alignment horizontal="right" wrapText="1"/>
    </xf>
    <xf numFmtId="0" fontId="12" fillId="0" borderId="6" xfId="4" applyFont="1" applyBorder="1" applyAlignment="1">
      <alignment horizontal="center" vertical="top" wrapText="1"/>
    </xf>
    <xf numFmtId="4" fontId="0" fillId="0" borderId="1" xfId="0" applyNumberFormat="1" applyFont="1" applyBorder="1"/>
    <xf numFmtId="0" fontId="12" fillId="0" borderId="7" xfId="4" applyFont="1" applyBorder="1" applyAlignment="1">
      <alignment horizontal="center" vertical="top" wrapText="1"/>
    </xf>
    <xf numFmtId="0" fontId="12" fillId="0" borderId="8" xfId="4" applyFont="1" applyBorder="1" applyAlignment="1">
      <alignment horizontal="center" vertical="top" wrapText="1"/>
    </xf>
    <xf numFmtId="0" fontId="8" fillId="0" borderId="3" xfId="4" applyFont="1" applyBorder="1" applyAlignment="1">
      <alignment horizontal="justify" vertical="top" wrapText="1"/>
    </xf>
    <xf numFmtId="4" fontId="12" fillId="0" borderId="3" xfId="4" applyNumberFormat="1" applyFont="1" applyBorder="1" applyAlignment="1">
      <alignment horizontal="center" vertical="top" wrapText="1"/>
    </xf>
    <xf numFmtId="4" fontId="12" fillId="0" borderId="7" xfId="4" applyNumberFormat="1" applyFont="1" applyBorder="1" applyAlignment="1">
      <alignment horizontal="center" vertical="top" wrapText="1"/>
    </xf>
    <xf numFmtId="4" fontId="12" fillId="2" borderId="6" xfId="4" applyNumberFormat="1" applyFont="1" applyFill="1" applyBorder="1" applyAlignment="1">
      <alignment horizontal="center" vertical="top" wrapText="1"/>
    </xf>
    <xf numFmtId="4" fontId="12" fillId="0" borderId="3" xfId="4" applyNumberFormat="1" applyFont="1" applyBorder="1" applyAlignment="1">
      <alignment horizontal="right" vertical="top" wrapText="1"/>
    </xf>
    <xf numFmtId="4" fontId="12" fillId="0" borderId="0" xfId="4" applyNumberFormat="1" applyFont="1" applyBorder="1" applyAlignment="1">
      <alignment horizontal="center" vertical="top" wrapText="1"/>
    </xf>
    <xf numFmtId="0" fontId="12" fillId="0" borderId="2" xfId="4" applyFont="1" applyBorder="1" applyAlignment="1">
      <alignment horizontal="center" vertical="top" wrapText="1"/>
    </xf>
    <xf numFmtId="4" fontId="8" fillId="0" borderId="3" xfId="4" applyNumberFormat="1" applyFont="1" applyBorder="1" applyAlignment="1">
      <alignment horizontal="right" wrapText="1"/>
    </xf>
    <xf numFmtId="4" fontId="8" fillId="0" borderId="7" xfId="4" applyNumberFormat="1" applyFont="1" applyBorder="1" applyAlignment="1">
      <alignment horizontal="right" wrapText="1"/>
    </xf>
    <xf numFmtId="4" fontId="8" fillId="0" borderId="4" xfId="4" applyNumberFormat="1" applyFont="1" applyBorder="1" applyAlignment="1">
      <alignment wrapText="1"/>
    </xf>
    <xf numFmtId="4" fontId="8" fillId="0" borderId="0" xfId="4" applyNumberFormat="1" applyFont="1" applyBorder="1" applyAlignment="1">
      <alignment horizontal="right" wrapText="1"/>
    </xf>
    <xf numFmtId="0" fontId="6" fillId="0" borderId="3" xfId="4" applyFont="1" applyBorder="1" applyAlignment="1">
      <alignment horizontal="left" vertical="top" wrapText="1"/>
    </xf>
    <xf numFmtId="4" fontId="8" fillId="0" borderId="9" xfId="4" applyNumberFormat="1" applyFont="1" applyBorder="1" applyAlignment="1">
      <alignment wrapText="1"/>
    </xf>
    <xf numFmtId="0" fontId="8" fillId="0" borderId="3" xfId="4" applyFont="1" applyBorder="1" applyAlignment="1">
      <alignment horizontal="left" vertical="top" wrapText="1"/>
    </xf>
    <xf numFmtId="4" fontId="17" fillId="0" borderId="7" xfId="4" applyNumberFormat="1" applyFont="1" applyBorder="1" applyAlignment="1">
      <alignment horizontal="right" wrapText="1"/>
    </xf>
    <xf numFmtId="4" fontId="9" fillId="0" borderId="3" xfId="4" applyNumberFormat="1" applyFont="1" applyBorder="1" applyAlignment="1">
      <alignment horizontal="center" vertical="top" wrapText="1"/>
    </xf>
    <xf numFmtId="4" fontId="8" fillId="0" borderId="6" xfId="4" applyNumberFormat="1" applyFont="1" applyBorder="1" applyAlignment="1">
      <alignment wrapText="1"/>
    </xf>
    <xf numFmtId="4" fontId="8" fillId="0" borderId="9" xfId="4" applyNumberFormat="1" applyFont="1" applyBorder="1" applyAlignment="1">
      <alignment horizontal="center" wrapText="1"/>
    </xf>
    <xf numFmtId="4" fontId="17" fillId="0" borderId="6" xfId="4" applyNumberFormat="1" applyFont="1" applyBorder="1" applyAlignment="1">
      <alignment wrapText="1"/>
    </xf>
    <xf numFmtId="165" fontId="8" fillId="0" borderId="3" xfId="4" applyNumberFormat="1" applyFont="1" applyBorder="1" applyAlignment="1">
      <alignment horizontal="center" wrapText="1"/>
    </xf>
    <xf numFmtId="165" fontId="8" fillId="0" borderId="7" xfId="4" applyNumberFormat="1" applyFont="1" applyBorder="1" applyAlignment="1">
      <alignment horizontal="center" wrapText="1"/>
    </xf>
    <xf numFmtId="165" fontId="8" fillId="0" borderId="0" xfId="4" applyNumberFormat="1" applyFont="1" applyBorder="1" applyAlignment="1">
      <alignment horizontal="center" wrapText="1"/>
    </xf>
    <xf numFmtId="165" fontId="8" fillId="0" borderId="6" xfId="4" applyNumberFormat="1" applyFont="1" applyBorder="1" applyAlignment="1">
      <alignment horizontal="center" wrapText="1"/>
    </xf>
    <xf numFmtId="165" fontId="8" fillId="0" borderId="8" xfId="4" applyNumberFormat="1" applyFont="1" applyBorder="1" applyAlignment="1">
      <alignment horizontal="center" wrapText="1"/>
    </xf>
    <xf numFmtId="4" fontId="17" fillId="0" borderId="6" xfId="4" applyNumberFormat="1" applyFont="1" applyBorder="1" applyAlignment="1">
      <alignment horizontal="right" wrapText="1"/>
    </xf>
    <xf numFmtId="0" fontId="8" fillId="0" borderId="0" xfId="4" applyFont="1" applyBorder="1" applyAlignment="1">
      <alignment horizontal="justify" vertical="top" wrapText="1"/>
    </xf>
    <xf numFmtId="0" fontId="0" fillId="0" borderId="0" xfId="0" applyBorder="1"/>
    <xf numFmtId="0" fontId="68" fillId="0" borderId="0" xfId="4"/>
    <xf numFmtId="0" fontId="68" fillId="0" borderId="0" xfId="4" applyAlignment="1">
      <alignment horizontal="center"/>
    </xf>
    <xf numFmtId="0" fontId="68" fillId="0" borderId="0" xfId="4" applyAlignment="1">
      <alignment wrapText="1"/>
    </xf>
    <xf numFmtId="0" fontId="8" fillId="0" borderId="0" xfId="4" applyFont="1" applyAlignment="1"/>
    <xf numFmtId="0" fontId="8" fillId="0" borderId="0" xfId="4" applyFont="1" applyAlignment="1">
      <alignment horizontal="justify"/>
    </xf>
    <xf numFmtId="0" fontId="12" fillId="0" borderId="0" xfId="4" applyFont="1" applyAlignment="1">
      <alignment wrapText="1"/>
    </xf>
    <xf numFmtId="0" fontId="9" fillId="0" borderId="0" xfId="4" applyFont="1" applyAlignment="1">
      <alignment horizontal="center"/>
    </xf>
    <xf numFmtId="0" fontId="17" fillId="0" borderId="0" xfId="4" applyFont="1" applyBorder="1" applyAlignment="1">
      <alignment horizontal="center" wrapText="1"/>
    </xf>
    <xf numFmtId="0" fontId="6" fillId="0" borderId="0" xfId="4" applyFont="1" applyBorder="1" applyAlignment="1">
      <alignment horizontal="center"/>
    </xf>
    <xf numFmtId="0" fontId="18" fillId="0" borderId="0" xfId="4" applyFont="1" applyBorder="1" applyAlignment="1">
      <alignment horizontal="center"/>
    </xf>
    <xf numFmtId="0" fontId="17" fillId="0" borderId="3" xfId="4" applyFont="1" applyBorder="1" applyAlignment="1">
      <alignment horizontal="center" vertical="center" wrapText="1"/>
    </xf>
    <xf numFmtId="0" fontId="17" fillId="0" borderId="3" xfId="9" applyFont="1" applyBorder="1" applyAlignment="1">
      <alignment horizontal="center" vertical="center" wrapText="1"/>
    </xf>
    <xf numFmtId="0" fontId="14" fillId="0" borderId="3" xfId="9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0" fontId="17" fillId="0" borderId="4" xfId="4" applyFont="1" applyBorder="1" applyAlignment="1">
      <alignment vertical="center" wrapText="1"/>
    </xf>
    <xf numFmtId="0" fontId="6" fillId="0" borderId="3" xfId="4" applyFont="1" applyBorder="1" applyAlignment="1">
      <alignment horizontal="center" wrapText="1"/>
    </xf>
    <xf numFmtId="0" fontId="45" fillId="0" borderId="0" xfId="4" applyFont="1" applyAlignment="1">
      <alignment wrapText="1"/>
    </xf>
    <xf numFmtId="0" fontId="45" fillId="0" borderId="0" xfId="4" applyFont="1"/>
    <xf numFmtId="0" fontId="8" fillId="0" borderId="3" xfId="4" applyFont="1" applyBorder="1" applyAlignment="1">
      <alignment horizontal="center" vertical="top" wrapText="1"/>
    </xf>
    <xf numFmtId="4" fontId="25" fillId="2" borderId="3" xfId="4" applyNumberFormat="1" applyFont="1" applyFill="1" applyBorder="1" applyAlignment="1">
      <alignment horizontal="right" wrapText="1"/>
    </xf>
    <xf numFmtId="4" fontId="25" fillId="0" borderId="3" xfId="4" applyNumberFormat="1" applyFont="1" applyBorder="1" applyAlignment="1">
      <alignment horizontal="right" wrapText="1"/>
    </xf>
    <xf numFmtId="0" fontId="17" fillId="6" borderId="3" xfId="4" applyFont="1" applyFill="1" applyBorder="1" applyAlignment="1">
      <alignment horizontal="left" vertical="top" wrapText="1"/>
    </xf>
    <xf numFmtId="0" fontId="8" fillId="6" borderId="3" xfId="4" applyFont="1" applyFill="1" applyBorder="1" applyAlignment="1">
      <alignment horizontal="center" vertical="top" wrapText="1"/>
    </xf>
    <xf numFmtId="0" fontId="8" fillId="6" borderId="3" xfId="4" applyFont="1" applyFill="1" applyBorder="1" applyAlignment="1">
      <alignment horizontal="center" wrapText="1"/>
    </xf>
    <xf numFmtId="4" fontId="8" fillId="6" borderId="3" xfId="4" applyNumberFormat="1" applyFont="1" applyFill="1" applyBorder="1" applyAlignment="1">
      <alignment horizontal="right" wrapText="1"/>
    </xf>
    <xf numFmtId="4" fontId="25" fillId="6" borderId="3" xfId="4" applyNumberFormat="1" applyFont="1" applyFill="1" applyBorder="1" applyAlignment="1">
      <alignment horizontal="right" wrapText="1"/>
    </xf>
    <xf numFmtId="4" fontId="8" fillId="2" borderId="3" xfId="4" applyNumberFormat="1" applyFont="1" applyFill="1" applyBorder="1" applyAlignment="1">
      <alignment horizontal="right" wrapText="1"/>
    </xf>
    <xf numFmtId="4" fontId="34" fillId="0" borderId="3" xfId="10" applyNumberFormat="1" applyFont="1" applyBorder="1" applyAlignment="1">
      <alignment horizontal="right" wrapText="1"/>
    </xf>
    <xf numFmtId="0" fontId="25" fillId="0" borderId="3" xfId="4" applyFont="1" applyBorder="1" applyAlignment="1">
      <alignment horizontal="center" wrapText="1"/>
    </xf>
    <xf numFmtId="4" fontId="46" fillId="0" borderId="3" xfId="4" applyNumberFormat="1" applyFont="1" applyBorder="1" applyAlignment="1">
      <alignment horizontal="right" wrapText="1"/>
    </xf>
    <xf numFmtId="0" fontId="8" fillId="0" borderId="3" xfId="4" applyFont="1" applyBorder="1" applyAlignment="1">
      <alignment vertical="top" wrapText="1"/>
    </xf>
    <xf numFmtId="4" fontId="47" fillId="0" borderId="3" xfId="4" applyNumberFormat="1" applyFont="1" applyBorder="1" applyAlignment="1">
      <alignment horizontal="right" wrapText="1"/>
    </xf>
    <xf numFmtId="4" fontId="45" fillId="0" borderId="0" xfId="4" applyNumberFormat="1" applyFont="1" applyAlignment="1">
      <alignment wrapText="1"/>
    </xf>
    <xf numFmtId="4" fontId="47" fillId="0" borderId="3" xfId="4" applyNumberFormat="1" applyFont="1" applyBorder="1" applyAlignment="1">
      <alignment wrapText="1"/>
    </xf>
    <xf numFmtId="4" fontId="48" fillId="0" borderId="3" xfId="4" applyNumberFormat="1" applyFont="1" applyBorder="1" applyAlignment="1">
      <alignment horizontal="right" wrapText="1"/>
    </xf>
    <xf numFmtId="4" fontId="8" fillId="6" borderId="3" xfId="4" applyNumberFormat="1" applyFont="1" applyFill="1" applyBorder="1" applyAlignment="1">
      <alignment wrapText="1"/>
    </xf>
    <xf numFmtId="4" fontId="42" fillId="0" borderId="3" xfId="0" applyNumberFormat="1" applyFont="1" applyBorder="1"/>
    <xf numFmtId="4" fontId="42" fillId="0" borderId="3" xfId="4" applyNumberFormat="1" applyFont="1" applyBorder="1" applyAlignment="1">
      <alignment wrapText="1"/>
    </xf>
    <xf numFmtId="4" fontId="25" fillId="4" borderId="3" xfId="4" applyNumberFormat="1" applyFont="1" applyFill="1" applyBorder="1" applyAlignment="1">
      <alignment horizontal="right" wrapText="1"/>
    </xf>
    <xf numFmtId="0" fontId="17" fillId="10" borderId="3" xfId="4" applyFont="1" applyFill="1" applyBorder="1" applyAlignment="1">
      <alignment horizontal="right" vertical="top" wrapText="1"/>
    </xf>
    <xf numFmtId="0" fontId="8" fillId="10" borderId="3" xfId="4" applyFont="1" applyFill="1" applyBorder="1" applyAlignment="1">
      <alignment horizontal="center" wrapText="1"/>
    </xf>
    <xf numFmtId="4" fontId="8" fillId="10" borderId="3" xfId="4" applyNumberFormat="1" applyFont="1" applyFill="1" applyBorder="1" applyAlignment="1">
      <alignment horizontal="right" wrapText="1"/>
    </xf>
    <xf numFmtId="4" fontId="51" fillId="10" borderId="3" xfId="4" applyNumberFormat="1" applyFont="1" applyFill="1" applyBorder="1" applyAlignment="1">
      <alignment horizontal="right" wrapText="1"/>
    </xf>
    <xf numFmtId="0" fontId="4" fillId="0" borderId="0" xfId="4" applyFont="1" applyAlignment="1">
      <alignment wrapText="1"/>
    </xf>
    <xf numFmtId="0" fontId="4" fillId="0" borderId="0" xfId="4" applyFont="1"/>
    <xf numFmtId="0" fontId="17" fillId="4" borderId="3" xfId="4" applyFont="1" applyFill="1" applyBorder="1" applyAlignment="1">
      <alignment horizontal="left" vertical="top" wrapText="1"/>
    </xf>
    <xf numFmtId="0" fontId="68" fillId="4" borderId="0" xfId="4" applyFill="1" applyAlignment="1">
      <alignment wrapText="1"/>
    </xf>
    <xf numFmtId="0" fontId="68" fillId="4" borderId="0" xfId="4" applyFill="1"/>
    <xf numFmtId="0" fontId="8" fillId="4" borderId="3" xfId="4" applyFont="1" applyFill="1" applyBorder="1" applyAlignment="1">
      <alignment horizontal="justify" vertical="top" wrapText="1"/>
    </xf>
    <xf numFmtId="0" fontId="8" fillId="4" borderId="3" xfId="4" applyFont="1" applyFill="1" applyBorder="1" applyAlignment="1">
      <alignment horizontal="center" wrapText="1"/>
    </xf>
    <xf numFmtId="165" fontId="8" fillId="4" borderId="3" xfId="4" applyNumberFormat="1" applyFont="1" applyFill="1" applyBorder="1" applyAlignment="1">
      <alignment horizontal="right" wrapText="1"/>
    </xf>
    <xf numFmtId="0" fontId="45" fillId="4" borderId="0" xfId="4" applyFont="1" applyFill="1" applyAlignment="1">
      <alignment wrapText="1"/>
    </xf>
    <xf numFmtId="0" fontId="45" fillId="4" borderId="0" xfId="4" applyFont="1" applyFill="1"/>
    <xf numFmtId="0" fontId="8" fillId="4" borderId="3" xfId="4" applyFont="1" applyFill="1" applyBorder="1" applyAlignment="1">
      <alignment horizontal="left" vertical="top" wrapText="1"/>
    </xf>
    <xf numFmtId="4" fontId="8" fillId="4" borderId="3" xfId="4" applyNumberFormat="1" applyFont="1" applyFill="1" applyBorder="1" applyAlignment="1">
      <alignment horizontal="right" wrapText="1"/>
    </xf>
    <xf numFmtId="4" fontId="45" fillId="4" borderId="0" xfId="4" applyNumberFormat="1" applyFont="1" applyFill="1" applyAlignment="1">
      <alignment wrapText="1"/>
    </xf>
    <xf numFmtId="4" fontId="46" fillId="4" borderId="3" xfId="4" applyNumberFormat="1" applyFont="1" applyFill="1" applyBorder="1" applyAlignment="1">
      <alignment horizontal="right" wrapText="1"/>
    </xf>
    <xf numFmtId="0" fontId="8" fillId="4" borderId="3" xfId="4" applyFont="1" applyFill="1" applyBorder="1" applyAlignment="1">
      <alignment vertical="top" wrapText="1"/>
    </xf>
    <xf numFmtId="4" fontId="47" fillId="4" borderId="3" xfId="4" applyNumberFormat="1" applyFont="1" applyFill="1" applyBorder="1" applyAlignment="1">
      <alignment horizontal="right" wrapText="1"/>
    </xf>
    <xf numFmtId="4" fontId="47" fillId="4" borderId="3" xfId="4" applyNumberFormat="1" applyFont="1" applyFill="1" applyBorder="1" applyAlignment="1">
      <alignment wrapText="1"/>
    </xf>
    <xf numFmtId="4" fontId="48" fillId="4" borderId="3" xfId="4" applyNumberFormat="1" applyFont="1" applyFill="1" applyBorder="1" applyAlignment="1">
      <alignment horizontal="right" wrapText="1"/>
    </xf>
    <xf numFmtId="2" fontId="42" fillId="4" borderId="3" xfId="4" applyNumberFormat="1" applyFont="1" applyFill="1" applyBorder="1"/>
    <xf numFmtId="2" fontId="42" fillId="4" borderId="6" xfId="4" applyNumberFormat="1" applyFont="1" applyFill="1" applyBorder="1"/>
    <xf numFmtId="4" fontId="8" fillId="4" borderId="3" xfId="10" applyNumberFormat="1" applyFont="1" applyFill="1" applyBorder="1" applyAlignment="1">
      <alignment horizontal="right" wrapText="1"/>
    </xf>
    <xf numFmtId="4" fontId="8" fillId="4" borderId="3" xfId="4" applyNumberFormat="1" applyFont="1" applyFill="1" applyBorder="1" applyAlignment="1">
      <alignment vertical="center" wrapText="1"/>
    </xf>
    <xf numFmtId="4" fontId="12" fillId="4" borderId="3" xfId="0" applyNumberFormat="1" applyFont="1" applyFill="1" applyBorder="1" applyAlignment="1">
      <alignment vertical="center" wrapText="1"/>
    </xf>
    <xf numFmtId="4" fontId="25" fillId="4" borderId="3" xfId="4" applyNumberFormat="1" applyFont="1" applyFill="1" applyBorder="1" applyAlignment="1">
      <alignment vertical="center" wrapText="1"/>
    </xf>
    <xf numFmtId="0" fontId="8" fillId="4" borderId="7" xfId="4" applyFont="1" applyFill="1" applyBorder="1" applyAlignment="1">
      <alignment vertical="top" wrapText="1"/>
    </xf>
    <xf numFmtId="0" fontId="8" fillId="4" borderId="6" xfId="4" applyFont="1" applyFill="1" applyBorder="1" applyAlignment="1">
      <alignment vertical="top" wrapText="1"/>
    </xf>
    <xf numFmtId="4" fontId="42" fillId="4" borderId="3" xfId="4" applyNumberFormat="1" applyFont="1" applyFill="1" applyBorder="1" applyAlignment="1">
      <alignment horizontal="right" wrapText="1"/>
    </xf>
    <xf numFmtId="0" fontId="17" fillId="0" borderId="3" xfId="4" applyFont="1" applyBorder="1" applyAlignment="1">
      <alignment wrapText="1"/>
    </xf>
    <xf numFmtId="0" fontId="17" fillId="0" borderId="3" xfId="4" applyFont="1" applyBorder="1" applyAlignment="1">
      <alignment horizontal="center" wrapText="1"/>
    </xf>
    <xf numFmtId="165" fontId="17" fillId="0" borderId="3" xfId="4" applyNumberFormat="1" applyFont="1" applyBorder="1" applyAlignment="1">
      <alignment wrapText="1"/>
    </xf>
    <xf numFmtId="0" fontId="8" fillId="0" borderId="3" xfId="4" applyFont="1" applyBorder="1" applyAlignment="1">
      <alignment horizontal="left"/>
    </xf>
    <xf numFmtId="0" fontId="17" fillId="10" borderId="3" xfId="4" applyFont="1" applyFill="1" applyBorder="1" applyAlignment="1">
      <alignment horizontal="right" wrapText="1"/>
    </xf>
    <xf numFmtId="0" fontId="17" fillId="10" borderId="3" xfId="4" applyFont="1" applyFill="1" applyBorder="1" applyAlignment="1">
      <alignment horizontal="center" wrapText="1"/>
    </xf>
    <xf numFmtId="4" fontId="17" fillId="10" borderId="3" xfId="4" applyNumberFormat="1" applyFont="1" applyFill="1" applyBorder="1" applyAlignment="1">
      <alignment horizontal="right" wrapText="1"/>
    </xf>
    <xf numFmtId="0" fontId="45" fillId="10" borderId="0" xfId="4" applyFont="1" applyFill="1"/>
    <xf numFmtId="0" fontId="4" fillId="0" borderId="0" xfId="4" applyFont="1" applyAlignment="1">
      <alignment horizontal="center"/>
    </xf>
    <xf numFmtId="0" fontId="0" fillId="0" borderId="16" xfId="4" applyFont="1" applyBorder="1" applyAlignment="1">
      <alignment wrapText="1"/>
    </xf>
    <xf numFmtId="0" fontId="68" fillId="0" borderId="17" xfId="4" applyBorder="1"/>
    <xf numFmtId="0" fontId="8" fillId="0" borderId="0" xfId="4" applyFont="1" applyAlignment="1">
      <alignment wrapText="1"/>
    </xf>
    <xf numFmtId="0" fontId="17" fillId="0" borderId="0" xfId="4" applyFont="1" applyAlignment="1">
      <alignment wrapText="1"/>
    </xf>
    <xf numFmtId="0" fontId="0" fillId="0" borderId="18" xfId="4" applyFont="1" applyBorder="1" applyAlignment="1">
      <alignment wrapText="1"/>
    </xf>
    <xf numFmtId="0" fontId="68" fillId="0" borderId="19" xfId="4" applyBorder="1"/>
    <xf numFmtId="0" fontId="8" fillId="0" borderId="0" xfId="4" applyFont="1"/>
    <xf numFmtId="0" fontId="8" fillId="0" borderId="0" xfId="4" applyFont="1" applyBorder="1"/>
    <xf numFmtId="9" fontId="8" fillId="0" borderId="0" xfId="4" applyNumberFormat="1" applyFont="1" applyBorder="1"/>
    <xf numFmtId="0" fontId="8" fillId="0" borderId="0" xfId="4" applyFont="1" applyAlignment="1">
      <alignment horizontal="left" wrapText="1"/>
    </xf>
    <xf numFmtId="4" fontId="8" fillId="0" borderId="0" xfId="4" applyNumberFormat="1" applyFont="1" applyBorder="1"/>
    <xf numFmtId="0" fontId="8" fillId="0" borderId="0" xfId="0" applyFont="1"/>
    <xf numFmtId="0" fontId="17" fillId="0" borderId="0" xfId="4" applyFont="1" applyAlignment="1">
      <alignment horizontal="left" wrapText="1"/>
    </xf>
    <xf numFmtId="3" fontId="8" fillId="0" borderId="0" xfId="4" applyNumberFormat="1" applyFont="1" applyBorder="1"/>
    <xf numFmtId="0" fontId="17" fillId="0" borderId="0" xfId="4" applyFont="1"/>
    <xf numFmtId="4" fontId="17" fillId="0" borderId="0" xfId="4" applyNumberFormat="1" applyFont="1" applyBorder="1"/>
    <xf numFmtId="0" fontId="0" fillId="0" borderId="20" xfId="4" applyFont="1" applyBorder="1" applyAlignment="1">
      <alignment wrapText="1"/>
    </xf>
    <xf numFmtId="0" fontId="68" fillId="0" borderId="21" xfId="4" applyBorder="1"/>
    <xf numFmtId="0" fontId="8" fillId="0" borderId="0" xfId="4" applyFont="1" applyAlignment="1">
      <alignment horizontal="left"/>
    </xf>
    <xf numFmtId="0" fontId="8" fillId="0" borderId="0" xfId="4" applyFont="1" applyAlignment="1">
      <alignment horizontal="center"/>
    </xf>
    <xf numFmtId="4" fontId="53" fillId="0" borderId="0" xfId="4" applyNumberFormat="1" applyFont="1"/>
    <xf numFmtId="0" fontId="53" fillId="0" borderId="0" xfId="4" applyFont="1" applyAlignment="1">
      <alignment wrapText="1"/>
    </xf>
    <xf numFmtId="0" fontId="53" fillId="0" borderId="0" xfId="4" applyFont="1"/>
    <xf numFmtId="0" fontId="68" fillId="0" borderId="0" xfId="8"/>
    <xf numFmtId="0" fontId="68" fillId="0" borderId="0" xfId="8" applyAlignment="1">
      <alignment horizontal="center"/>
    </xf>
    <xf numFmtId="0" fontId="8" fillId="0" borderId="0" xfId="4" applyFont="1" applyAlignment="1">
      <alignment horizontal="right"/>
    </xf>
    <xf numFmtId="0" fontId="15" fillId="0" borderId="0" xfId="4" applyFont="1" applyAlignment="1">
      <alignment horizontal="center" wrapText="1"/>
    </xf>
    <xf numFmtId="0" fontId="17" fillId="0" borderId="0" xfId="4" applyFont="1" applyAlignment="1">
      <alignment horizontal="center" wrapText="1"/>
    </xf>
    <xf numFmtId="0" fontId="17" fillId="0" borderId="0" xfId="4" applyFont="1" applyBorder="1" applyAlignment="1">
      <alignment horizontal="center"/>
    </xf>
    <xf numFmtId="0" fontId="17" fillId="0" borderId="0" xfId="4" applyFont="1" applyBorder="1" applyAlignment="1">
      <alignment horizontal="center" vertical="center" wrapText="1"/>
    </xf>
    <xf numFmtId="0" fontId="6" fillId="0" borderId="9" xfId="4" applyFont="1" applyBorder="1" applyAlignment="1">
      <alignment horizontal="center" wrapText="1"/>
    </xf>
    <xf numFmtId="0" fontId="15" fillId="0" borderId="8" xfId="4" applyFont="1" applyBorder="1" applyAlignment="1">
      <alignment vertical="center" wrapText="1"/>
    </xf>
    <xf numFmtId="3" fontId="15" fillId="0" borderId="6" xfId="4" applyNumberFormat="1" applyFont="1" applyBorder="1" applyAlignment="1">
      <alignment vertical="center" wrapText="1"/>
    </xf>
    <xf numFmtId="3" fontId="17" fillId="0" borderId="3" xfId="4" applyNumberFormat="1" applyFont="1" applyBorder="1" applyAlignment="1">
      <alignment horizontal="center" vertical="center" wrapText="1"/>
    </xf>
    <xf numFmtId="0" fontId="9" fillId="0" borderId="8" xfId="4" applyFont="1" applyBorder="1" applyAlignment="1">
      <alignment wrapText="1"/>
    </xf>
    <xf numFmtId="0" fontId="9" fillId="0" borderId="6" xfId="4" applyFont="1" applyBorder="1" applyAlignment="1">
      <alignment wrapText="1"/>
    </xf>
    <xf numFmtId="0" fontId="9" fillId="0" borderId="0" xfId="4" applyFont="1" applyBorder="1" applyAlignment="1">
      <alignment wrapText="1"/>
    </xf>
    <xf numFmtId="2" fontId="45" fillId="0" borderId="0" xfId="4" applyNumberFormat="1" applyFont="1" applyAlignment="1">
      <alignment horizontal="center"/>
    </xf>
    <xf numFmtId="0" fontId="15" fillId="0" borderId="0" xfId="4" applyFont="1" applyBorder="1" applyAlignment="1">
      <alignment horizontal="center" vertical="center" wrapText="1"/>
    </xf>
    <xf numFmtId="4" fontId="45" fillId="0" borderId="0" xfId="4" applyNumberFormat="1" applyFont="1"/>
    <xf numFmtId="0" fontId="17" fillId="0" borderId="0" xfId="4" applyFont="1" applyBorder="1" applyAlignment="1">
      <alignment horizontal="left" wrapText="1"/>
    </xf>
    <xf numFmtId="4" fontId="42" fillId="0" borderId="0" xfId="0" applyNumberFormat="1" applyFont="1" applyBorder="1"/>
    <xf numFmtId="4" fontId="42" fillId="0" borderId="0" xfId="4" applyNumberFormat="1" applyFont="1" applyBorder="1" applyAlignment="1">
      <alignment wrapText="1"/>
    </xf>
    <xf numFmtId="0" fontId="17" fillId="0" borderId="0" xfId="4" applyFont="1" applyBorder="1" applyAlignment="1">
      <alignment horizontal="left" vertical="top" wrapText="1"/>
    </xf>
    <xf numFmtId="4" fontId="54" fillId="11" borderId="3" xfId="4" applyNumberFormat="1" applyFont="1" applyFill="1" applyBorder="1" applyAlignment="1">
      <alignment horizontal="right" wrapText="1"/>
    </xf>
    <xf numFmtId="0" fontId="17" fillId="0" borderId="0" xfId="4" applyFont="1" applyBorder="1" applyAlignment="1">
      <alignment horizontal="left" vertical="center" wrapText="1"/>
    </xf>
    <xf numFmtId="165" fontId="8" fillId="0" borderId="3" xfId="4" applyNumberFormat="1" applyFont="1" applyBorder="1" applyAlignment="1">
      <alignment horizontal="right" wrapText="1"/>
    </xf>
    <xf numFmtId="165" fontId="8" fillId="0" borderId="0" xfId="4" applyNumberFormat="1" applyFont="1" applyBorder="1" applyAlignment="1">
      <alignment horizontal="right" wrapText="1"/>
    </xf>
    <xf numFmtId="2" fontId="42" fillId="0" borderId="3" xfId="4" applyNumberFormat="1" applyFont="1" applyBorder="1"/>
    <xf numFmtId="2" fontId="42" fillId="0" borderId="0" xfId="4" applyNumberFormat="1" applyFont="1" applyBorder="1"/>
    <xf numFmtId="2" fontId="42" fillId="0" borderId="6" xfId="4" applyNumberFormat="1" applyFont="1" applyBorder="1"/>
    <xf numFmtId="4" fontId="8" fillId="0" borderId="3" xfId="10" applyNumberFormat="1" applyFont="1" applyBorder="1" applyAlignment="1">
      <alignment horizontal="right" wrapText="1"/>
    </xf>
    <xf numFmtId="4" fontId="8" fillId="2" borderId="3" xfId="4" applyNumberFormat="1" applyFont="1" applyFill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8" fillId="6" borderId="7" xfId="4" applyFont="1" applyFill="1" applyBorder="1" applyAlignment="1">
      <alignment vertical="top" wrapText="1"/>
    </xf>
    <xf numFmtId="0" fontId="8" fillId="6" borderId="6" xfId="4" applyFont="1" applyFill="1" applyBorder="1" applyAlignment="1">
      <alignment vertical="top" wrapText="1"/>
    </xf>
    <xf numFmtId="4" fontId="8" fillId="6" borderId="0" xfId="4" applyNumberFormat="1" applyFont="1" applyFill="1" applyBorder="1" applyAlignment="1">
      <alignment horizontal="right" wrapText="1"/>
    </xf>
    <xf numFmtId="4" fontId="42" fillId="0" borderId="3" xfId="4" applyNumberFormat="1" applyFont="1" applyBorder="1" applyAlignment="1">
      <alignment horizontal="right" wrapText="1"/>
    </xf>
    <xf numFmtId="4" fontId="42" fillId="0" borderId="0" xfId="4" applyNumberFormat="1" applyFont="1" applyBorder="1" applyAlignment="1">
      <alignment horizontal="right" wrapText="1"/>
    </xf>
    <xf numFmtId="0" fontId="17" fillId="10" borderId="3" xfId="4" applyFont="1" applyFill="1" applyBorder="1" applyAlignment="1">
      <alignment vertical="top" wrapText="1"/>
    </xf>
    <xf numFmtId="4" fontId="51" fillId="10" borderId="3" xfId="4" applyNumberFormat="1" applyFont="1" applyFill="1" applyBorder="1" applyAlignment="1">
      <alignment vertical="top" wrapText="1"/>
    </xf>
    <xf numFmtId="165" fontId="17" fillId="0" borderId="0" xfId="4" applyNumberFormat="1" applyFont="1" applyBorder="1" applyAlignment="1">
      <alignment wrapText="1"/>
    </xf>
    <xf numFmtId="0" fontId="68" fillId="0" borderId="0" xfId="4" applyBorder="1"/>
    <xf numFmtId="0" fontId="68" fillId="0" borderId="16" xfId="4" applyBorder="1"/>
    <xf numFmtId="0" fontId="68" fillId="0" borderId="22" xfId="4" applyBorder="1"/>
    <xf numFmtId="0" fontId="68" fillId="0" borderId="18" xfId="4" applyBorder="1"/>
    <xf numFmtId="3" fontId="68" fillId="0" borderId="0" xfId="4" applyNumberFormat="1" applyBorder="1"/>
    <xf numFmtId="0" fontId="68" fillId="0" borderId="3" xfId="4" applyBorder="1"/>
    <xf numFmtId="3" fontId="17" fillId="0" borderId="0" xfId="4" applyNumberFormat="1" applyFont="1" applyBorder="1"/>
    <xf numFmtId="4" fontId="17" fillId="12" borderId="0" xfId="4" applyNumberFormat="1" applyFont="1" applyFill="1" applyBorder="1"/>
    <xf numFmtId="3" fontId="68" fillId="0" borderId="0" xfId="4" applyNumberFormat="1"/>
    <xf numFmtId="0" fontId="11" fillId="0" borderId="3" xfId="4" applyFont="1" applyBorder="1"/>
    <xf numFmtId="4" fontId="68" fillId="0" borderId="3" xfId="4" applyNumberFormat="1" applyBorder="1" applyAlignment="1">
      <alignment horizontal="center"/>
    </xf>
    <xf numFmtId="4" fontId="68" fillId="0" borderId="0" xfId="4" applyNumberFormat="1" applyBorder="1" applyAlignment="1">
      <alignment horizontal="center"/>
    </xf>
    <xf numFmtId="4" fontId="68" fillId="0" borderId="0" xfId="4" applyNumberFormat="1"/>
    <xf numFmtId="4" fontId="68" fillId="0" borderId="0" xfId="4" applyNumberFormat="1" applyBorder="1"/>
    <xf numFmtId="0" fontId="68" fillId="0" borderId="20" xfId="4" applyBorder="1"/>
    <xf numFmtId="0" fontId="68" fillId="0" borderId="10" xfId="4" applyBorder="1"/>
    <xf numFmtId="0" fontId="53" fillId="0" borderId="0" xfId="8" applyFont="1"/>
    <xf numFmtId="0" fontId="52" fillId="0" borderId="0" xfId="4" applyFont="1" applyBorder="1"/>
    <xf numFmtId="0" fontId="14" fillId="0" borderId="3" xfId="3" applyFont="1" applyBorder="1" applyAlignment="1">
      <alignment horizontal="center" vertical="center" wrapText="1"/>
    </xf>
    <xf numFmtId="0" fontId="14" fillId="0" borderId="8" xfId="4" applyFont="1" applyBorder="1" applyAlignment="1">
      <alignment vertical="center" wrapText="1"/>
    </xf>
    <xf numFmtId="3" fontId="15" fillId="0" borderId="3" xfId="4" applyNumberFormat="1" applyFont="1" applyBorder="1" applyAlignment="1">
      <alignment vertical="center" wrapText="1"/>
    </xf>
    <xf numFmtId="3" fontId="55" fillId="0" borderId="3" xfId="0" applyNumberFormat="1" applyFont="1" applyBorder="1" applyAlignment="1">
      <alignment horizontal="right" vertical="center" wrapText="1"/>
    </xf>
    <xf numFmtId="4" fontId="17" fillId="6" borderId="3" xfId="4" applyNumberFormat="1" applyFont="1" applyFill="1" applyBorder="1" applyAlignment="1">
      <alignment horizontal="right" wrapText="1"/>
    </xf>
    <xf numFmtId="0" fontId="8" fillId="0" borderId="4" xfId="4" applyFont="1" applyBorder="1" applyAlignment="1">
      <alignment horizontal="left" vertical="top" wrapText="1"/>
    </xf>
    <xf numFmtId="0" fontId="17" fillId="10" borderId="6" xfId="4" applyFont="1" applyFill="1" applyBorder="1" applyAlignment="1">
      <alignment horizontal="center" wrapText="1"/>
    </xf>
    <xf numFmtId="0" fontId="12" fillId="0" borderId="0" xfId="3" applyFont="1" applyBorder="1" applyAlignment="1">
      <alignment horizontal="left" vertical="top" wrapText="1"/>
    </xf>
    <xf numFmtId="3" fontId="17" fillId="12" borderId="0" xfId="4" applyNumberFormat="1" applyFont="1" applyFill="1" applyBorder="1"/>
    <xf numFmtId="1" fontId="68" fillId="0" borderId="0" xfId="4" applyNumberFormat="1"/>
    <xf numFmtId="1" fontId="11" fillId="0" borderId="0" xfId="4" applyNumberFormat="1" applyFont="1"/>
    <xf numFmtId="0" fontId="8" fillId="0" borderId="18" xfId="4" applyFont="1" applyBorder="1"/>
    <xf numFmtId="0" fontId="8" fillId="0" borderId="19" xfId="4" applyFont="1" applyBorder="1"/>
    <xf numFmtId="0" fontId="8" fillId="0" borderId="20" xfId="4" applyFont="1" applyBorder="1"/>
    <xf numFmtId="0" fontId="8" fillId="0" borderId="10" xfId="4" applyFont="1" applyBorder="1"/>
    <xf numFmtId="0" fontId="8" fillId="0" borderId="21" xfId="4" applyFont="1" applyBorder="1"/>
    <xf numFmtId="174" fontId="68" fillId="0" borderId="0" xfId="4" applyNumberFormat="1" applyAlignment="1">
      <alignment wrapText="1"/>
    </xf>
    <xf numFmtId="0" fontId="56" fillId="0" borderId="0" xfId="4" applyFont="1"/>
    <xf numFmtId="4" fontId="68" fillId="0" borderId="0" xfId="8" applyNumberFormat="1"/>
    <xf numFmtId="0" fontId="68" fillId="0" borderId="0" xfId="4" applyBorder="1" applyAlignment="1">
      <alignment wrapText="1"/>
    </xf>
    <xf numFmtId="2" fontId="45" fillId="0" borderId="0" xfId="4" applyNumberFormat="1" applyFont="1"/>
    <xf numFmtId="2" fontId="45" fillId="0" borderId="3" xfId="4" applyNumberFormat="1" applyFont="1" applyBorder="1" applyAlignment="1">
      <alignment horizontal="center" wrapText="1"/>
    </xf>
    <xf numFmtId="0" fontId="45" fillId="0" borderId="3" xfId="4" applyFont="1" applyBorder="1"/>
    <xf numFmtId="170" fontId="0" fillId="0" borderId="3" xfId="0" applyNumberFormat="1" applyBorder="1" applyAlignment="1">
      <alignment horizontal="center"/>
    </xf>
    <xf numFmtId="0" fontId="0" fillId="0" borderId="0" xfId="4" applyFont="1" applyBorder="1"/>
    <xf numFmtId="4" fontId="0" fillId="0" borderId="6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18" fillId="0" borderId="0" xfId="4" applyNumberFormat="1" applyFont="1" applyBorder="1" applyAlignment="1">
      <alignment wrapText="1"/>
    </xf>
    <xf numFmtId="3" fontId="68" fillId="2" borderId="9" xfId="4" applyNumberFormat="1" applyFill="1" applyBorder="1" applyAlignment="1">
      <alignment wrapText="1"/>
    </xf>
    <xf numFmtId="0" fontId="45" fillId="0" borderId="3" xfId="4" applyFont="1" applyBorder="1" applyAlignment="1">
      <alignment wrapText="1"/>
    </xf>
    <xf numFmtId="0" fontId="53" fillId="0" borderId="0" xfId="4" applyFont="1" applyBorder="1"/>
    <xf numFmtId="0" fontId="17" fillId="0" borderId="0" xfId="3" applyFont="1" applyBorder="1" applyAlignment="1">
      <alignment horizontal="center" vertical="center" wrapText="1"/>
    </xf>
    <xf numFmtId="4" fontId="35" fillId="10" borderId="0" xfId="4" applyNumberFormat="1" applyFont="1" applyFill="1" applyBorder="1" applyAlignment="1">
      <alignment horizontal="right" wrapText="1"/>
    </xf>
    <xf numFmtId="4" fontId="53" fillId="0" borderId="0" xfId="4" applyNumberFormat="1" applyFont="1" applyBorder="1"/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9" fontId="68" fillId="0" borderId="3" xfId="4" applyNumberFormat="1" applyBorder="1"/>
    <xf numFmtId="174" fontId="8" fillId="0" borderId="0" xfId="4" applyNumberFormat="1" applyFont="1" applyAlignment="1">
      <alignment wrapText="1"/>
    </xf>
    <xf numFmtId="0" fontId="68" fillId="6" borderId="0" xfId="4" applyFill="1"/>
    <xf numFmtId="0" fontId="68" fillId="0" borderId="0" xfId="8" applyAlignment="1">
      <alignment wrapText="1"/>
    </xf>
    <xf numFmtId="0" fontId="8" fillId="0" borderId="0" xfId="7" applyFont="1" applyAlignment="1"/>
    <xf numFmtId="0" fontId="68" fillId="0" borderId="0" xfId="7" applyAlignment="1">
      <alignment horizontal="center"/>
    </xf>
    <xf numFmtId="0" fontId="68" fillId="0" borderId="0" xfId="7" applyAlignment="1">
      <alignment wrapText="1"/>
    </xf>
    <xf numFmtId="0" fontId="68" fillId="0" borderId="0" xfId="5"/>
    <xf numFmtId="0" fontId="68" fillId="0" borderId="0" xfId="7"/>
    <xf numFmtId="0" fontId="8" fillId="0" borderId="0" xfId="7" applyFont="1" applyAlignment="1">
      <alignment horizontal="justify"/>
    </xf>
    <xf numFmtId="0" fontId="12" fillId="0" borderId="0" xfId="7" applyFont="1" applyAlignment="1">
      <alignment wrapText="1"/>
    </xf>
    <xf numFmtId="0" fontId="9" fillId="0" borderId="0" xfId="7" applyFont="1" applyAlignment="1">
      <alignment horizontal="center"/>
    </xf>
    <xf numFmtId="0" fontId="68" fillId="0" borderId="0" xfId="5" applyBorder="1" applyAlignment="1"/>
    <xf numFmtId="0" fontId="18" fillId="0" borderId="0" xfId="7" applyFont="1" applyBorder="1" applyAlignment="1">
      <alignment horizontal="center"/>
    </xf>
    <xf numFmtId="0" fontId="17" fillId="0" borderId="3" xfId="7" applyFont="1" applyBorder="1" applyAlignment="1">
      <alignment horizontal="center" vertical="center" wrapText="1"/>
    </xf>
    <xf numFmtId="0" fontId="68" fillId="0" borderId="9" xfId="5" applyBorder="1"/>
    <xf numFmtId="0" fontId="68" fillId="0" borderId="3" xfId="5" applyBorder="1"/>
    <xf numFmtId="0" fontId="14" fillId="0" borderId="3" xfId="7" applyFont="1" applyBorder="1" applyAlignment="1">
      <alignment horizontal="center" vertical="center" wrapText="1"/>
    </xf>
    <xf numFmtId="0" fontId="17" fillId="0" borderId="4" xfId="7" applyFont="1" applyBorder="1" applyAlignment="1">
      <alignment vertical="center" wrapText="1"/>
    </xf>
    <xf numFmtId="0" fontId="6" fillId="0" borderId="3" xfId="7" applyFont="1" applyBorder="1" applyAlignment="1">
      <alignment horizontal="center" wrapText="1"/>
    </xf>
    <xf numFmtId="0" fontId="15" fillId="0" borderId="8" xfId="7" applyFont="1" applyBorder="1" applyAlignment="1">
      <alignment vertical="center" wrapText="1"/>
    </xf>
    <xf numFmtId="3" fontId="15" fillId="0" borderId="6" xfId="7" applyNumberFormat="1" applyFont="1" applyBorder="1" applyAlignment="1">
      <alignment vertical="center" wrapText="1"/>
    </xf>
    <xf numFmtId="3" fontId="68" fillId="0" borderId="3" xfId="5" applyNumberFormat="1" applyBorder="1"/>
    <xf numFmtId="0" fontId="45" fillId="0" borderId="0" xfId="7" applyFont="1" applyAlignment="1">
      <alignment wrapText="1"/>
    </xf>
    <xf numFmtId="0" fontId="45" fillId="0" borderId="3" xfId="5" applyFont="1" applyBorder="1"/>
    <xf numFmtId="0" fontId="45" fillId="0" borderId="0" xfId="7" applyFont="1"/>
    <xf numFmtId="0" fontId="8" fillId="0" borderId="3" xfId="7" applyFont="1" applyBorder="1" applyAlignment="1">
      <alignment horizontal="justify" vertical="top" wrapText="1"/>
    </xf>
    <xf numFmtId="0" fontId="8" fillId="0" borderId="3" xfId="7" applyFont="1" applyBorder="1" applyAlignment="1">
      <alignment horizontal="center" vertical="top" wrapText="1"/>
    </xf>
    <xf numFmtId="4" fontId="8" fillId="0" borderId="3" xfId="7" applyNumberFormat="1" applyFont="1" applyBorder="1" applyAlignment="1">
      <alignment horizontal="right" wrapText="1"/>
    </xf>
    <xf numFmtId="0" fontId="8" fillId="0" borderId="3" xfId="7" applyFont="1" applyBorder="1" applyAlignment="1">
      <alignment horizontal="left" vertical="top" wrapText="1"/>
    </xf>
    <xf numFmtId="4" fontId="25" fillId="2" borderId="3" xfId="7" applyNumberFormat="1" applyFont="1" applyFill="1" applyBorder="1" applyAlignment="1">
      <alignment horizontal="right" wrapText="1"/>
    </xf>
    <xf numFmtId="4" fontId="25" fillId="0" borderId="3" xfId="7" applyNumberFormat="1" applyFont="1" applyBorder="1" applyAlignment="1">
      <alignment horizontal="right" wrapText="1"/>
    </xf>
    <xf numFmtId="0" fontId="17" fillId="6" borderId="3" xfId="7" applyFont="1" applyFill="1" applyBorder="1" applyAlignment="1">
      <alignment horizontal="left" vertical="top" wrapText="1"/>
    </xf>
    <xf numFmtId="0" fontId="8" fillId="6" borderId="3" xfId="7" applyFont="1" applyFill="1" applyBorder="1" applyAlignment="1">
      <alignment horizontal="center" vertical="top" wrapText="1"/>
    </xf>
    <xf numFmtId="0" fontId="8" fillId="6" borderId="3" xfId="7" applyFont="1" applyFill="1" applyBorder="1" applyAlignment="1">
      <alignment horizontal="center" wrapText="1"/>
    </xf>
    <xf numFmtId="4" fontId="8" fillId="6" borderId="3" xfId="7" applyNumberFormat="1" applyFont="1" applyFill="1" applyBorder="1" applyAlignment="1">
      <alignment horizontal="right" wrapText="1"/>
    </xf>
    <xf numFmtId="4" fontId="25" fillId="6" borderId="3" xfId="7" applyNumberFormat="1" applyFont="1" applyFill="1" applyBorder="1" applyAlignment="1">
      <alignment horizontal="right" wrapText="1"/>
    </xf>
    <xf numFmtId="0" fontId="8" fillId="0" borderId="3" xfId="7" applyFont="1" applyBorder="1" applyAlignment="1">
      <alignment horizontal="center" wrapText="1"/>
    </xf>
    <xf numFmtId="4" fontId="8" fillId="2" borderId="3" xfId="7" applyNumberFormat="1" applyFont="1" applyFill="1" applyBorder="1" applyAlignment="1">
      <alignment horizontal="right" wrapText="1"/>
    </xf>
    <xf numFmtId="0" fontId="25" fillId="0" borderId="3" xfId="7" applyFont="1" applyBorder="1" applyAlignment="1">
      <alignment horizontal="center" wrapText="1"/>
    </xf>
    <xf numFmtId="4" fontId="46" fillId="0" borderId="3" xfId="7" applyNumberFormat="1" applyFont="1" applyBorder="1" applyAlignment="1">
      <alignment horizontal="right" wrapText="1"/>
    </xf>
    <xf numFmtId="0" fontId="8" fillId="0" borderId="3" xfId="7" applyFont="1" applyBorder="1" applyAlignment="1">
      <alignment vertical="top" wrapText="1"/>
    </xf>
    <xf numFmtId="4" fontId="47" fillId="0" borderId="3" xfId="7" applyNumberFormat="1" applyFont="1" applyBorder="1" applyAlignment="1">
      <alignment horizontal="right" wrapText="1"/>
    </xf>
    <xf numFmtId="4" fontId="45" fillId="0" borderId="0" xfId="7" applyNumberFormat="1" applyFont="1" applyAlignment="1">
      <alignment wrapText="1"/>
    </xf>
    <xf numFmtId="4" fontId="8" fillId="6" borderId="3" xfId="7" applyNumberFormat="1" applyFont="1" applyFill="1" applyBorder="1" applyAlignment="1">
      <alignment wrapText="1"/>
    </xf>
    <xf numFmtId="4" fontId="42" fillId="0" borderId="3" xfId="7" applyNumberFormat="1" applyFont="1" applyBorder="1" applyAlignment="1">
      <alignment wrapText="1"/>
    </xf>
    <xf numFmtId="4" fontId="42" fillId="0" borderId="0" xfId="7" applyNumberFormat="1" applyFont="1" applyBorder="1" applyAlignment="1">
      <alignment wrapText="1"/>
    </xf>
    <xf numFmtId="0" fontId="68" fillId="0" borderId="0" xfId="5" applyBorder="1"/>
    <xf numFmtId="4" fontId="25" fillId="4" borderId="3" xfId="7" applyNumberFormat="1" applyFont="1" applyFill="1" applyBorder="1" applyAlignment="1">
      <alignment horizontal="right" wrapText="1"/>
    </xf>
    <xf numFmtId="4" fontId="8" fillId="0" borderId="7" xfId="7" applyNumberFormat="1" applyFont="1" applyBorder="1" applyAlignment="1">
      <alignment horizontal="right" wrapText="1"/>
    </xf>
    <xf numFmtId="170" fontId="0" fillId="0" borderId="0" xfId="0" applyNumberFormat="1" applyBorder="1" applyAlignment="1">
      <alignment horizontal="center"/>
    </xf>
    <xf numFmtId="0" fontId="17" fillId="10" borderId="3" xfId="7" applyFont="1" applyFill="1" applyBorder="1" applyAlignment="1">
      <alignment horizontal="right" vertical="top" wrapText="1"/>
    </xf>
    <xf numFmtId="0" fontId="8" fillId="10" borderId="3" xfId="7" applyFont="1" applyFill="1" applyBorder="1" applyAlignment="1">
      <alignment horizontal="center" wrapText="1"/>
    </xf>
    <xf numFmtId="4" fontId="8" fillId="10" borderId="3" xfId="7" applyNumberFormat="1" applyFont="1" applyFill="1" applyBorder="1" applyAlignment="1">
      <alignment horizontal="right" wrapText="1"/>
    </xf>
    <xf numFmtId="4" fontId="51" fillId="10" borderId="3" xfId="7" applyNumberFormat="1" applyFont="1" applyFill="1" applyBorder="1" applyAlignment="1">
      <alignment horizontal="right" wrapText="1"/>
    </xf>
    <xf numFmtId="0" fontId="4" fillId="0" borderId="0" xfId="7" applyFont="1" applyAlignment="1">
      <alignment wrapText="1"/>
    </xf>
    <xf numFmtId="0" fontId="4" fillId="0" borderId="0" xfId="7" applyFont="1"/>
    <xf numFmtId="165" fontId="8" fillId="0" borderId="3" xfId="7" applyNumberFormat="1" applyFont="1" applyBorder="1" applyAlignment="1">
      <alignment horizontal="right" wrapText="1"/>
    </xf>
    <xf numFmtId="4" fontId="48" fillId="0" borderId="3" xfId="7" applyNumberFormat="1" applyFont="1" applyBorder="1" applyAlignment="1">
      <alignment horizontal="right" wrapText="1"/>
    </xf>
    <xf numFmtId="2" fontId="42" fillId="0" borderId="3" xfId="7" applyNumberFormat="1" applyFont="1" applyBorder="1"/>
    <xf numFmtId="2" fontId="42" fillId="0" borderId="0" xfId="7" applyNumberFormat="1" applyFont="1" applyBorder="1"/>
    <xf numFmtId="2" fontId="42" fillId="0" borderId="6" xfId="7" applyNumberFormat="1" applyFont="1" applyBorder="1"/>
    <xf numFmtId="4" fontId="8" fillId="2" borderId="3" xfId="7" applyNumberFormat="1" applyFont="1" applyFill="1" applyBorder="1" applyAlignment="1">
      <alignment vertical="center" wrapText="1"/>
    </xf>
    <xf numFmtId="4" fontId="25" fillId="4" borderId="3" xfId="7" applyNumberFormat="1" applyFont="1" applyFill="1" applyBorder="1" applyAlignment="1">
      <alignment vertical="center" wrapText="1"/>
    </xf>
    <xf numFmtId="0" fontId="45" fillId="0" borderId="0" xfId="7" applyFont="1" applyBorder="1"/>
    <xf numFmtId="0" fontId="8" fillId="6" borderId="7" xfId="7" applyFont="1" applyFill="1" applyBorder="1" applyAlignment="1">
      <alignment vertical="top" wrapText="1"/>
    </xf>
    <xf numFmtId="0" fontId="8" fillId="6" borderId="6" xfId="7" applyFont="1" applyFill="1" applyBorder="1" applyAlignment="1">
      <alignment vertical="top" wrapText="1"/>
    </xf>
    <xf numFmtId="4" fontId="42" fillId="0" borderId="3" xfId="7" applyNumberFormat="1" applyFont="1" applyBorder="1" applyAlignment="1">
      <alignment horizontal="right" wrapText="1"/>
    </xf>
    <xf numFmtId="0" fontId="17" fillId="10" borderId="3" xfId="7" applyFont="1" applyFill="1" applyBorder="1" applyAlignment="1">
      <alignment vertical="top" wrapText="1"/>
    </xf>
    <xf numFmtId="4" fontId="51" fillId="10" borderId="3" xfId="7" applyNumberFormat="1" applyFont="1" applyFill="1" applyBorder="1" applyAlignment="1">
      <alignment vertical="top" wrapText="1"/>
    </xf>
    <xf numFmtId="0" fontId="53" fillId="0" borderId="0" xfId="5" applyFont="1" applyBorder="1"/>
    <xf numFmtId="0" fontId="17" fillId="0" borderId="3" xfId="7" applyFont="1" applyBorder="1" applyAlignment="1">
      <alignment wrapText="1"/>
    </xf>
    <xf numFmtId="0" fontId="17" fillId="0" borderId="3" xfId="7" applyFont="1" applyBorder="1" applyAlignment="1">
      <alignment horizontal="center" wrapText="1"/>
    </xf>
    <xf numFmtId="165" fontId="17" fillId="0" borderId="3" xfId="7" applyNumberFormat="1" applyFont="1" applyBorder="1" applyAlignment="1">
      <alignment wrapText="1"/>
    </xf>
    <xf numFmtId="4" fontId="53" fillId="0" borderId="0" xfId="5" applyNumberFormat="1" applyFont="1" applyBorder="1"/>
    <xf numFmtId="4" fontId="45" fillId="0" borderId="0" xfId="7" applyNumberFormat="1" applyFont="1"/>
    <xf numFmtId="0" fontId="8" fillId="0" borderId="3" xfId="7" applyFont="1" applyBorder="1" applyAlignment="1">
      <alignment horizontal="left"/>
    </xf>
    <xf numFmtId="0" fontId="17" fillId="10" borderId="3" xfId="7" applyFont="1" applyFill="1" applyBorder="1" applyAlignment="1">
      <alignment horizontal="right" wrapText="1"/>
    </xf>
    <xf numFmtId="0" fontId="17" fillId="10" borderId="3" xfId="7" applyFont="1" applyFill="1" applyBorder="1" applyAlignment="1">
      <alignment horizontal="center" wrapText="1"/>
    </xf>
    <xf numFmtId="4" fontId="17" fillId="10" borderId="3" xfId="7" applyNumberFormat="1" applyFont="1" applyFill="1" applyBorder="1" applyAlignment="1">
      <alignment horizontal="right" wrapText="1"/>
    </xf>
    <xf numFmtId="0" fontId="45" fillId="10" borderId="0" xfId="7" applyFont="1" applyFill="1"/>
    <xf numFmtId="0" fontId="4" fillId="0" borderId="0" xfId="7" applyFont="1" applyAlignment="1">
      <alignment horizontal="center"/>
    </xf>
    <xf numFmtId="4" fontId="8" fillId="0" borderId="11" xfId="7" applyNumberFormat="1" applyFont="1" applyBorder="1" applyAlignment="1">
      <alignment wrapText="1"/>
    </xf>
    <xf numFmtId="0" fontId="8" fillId="0" borderId="0" xfId="7" applyFont="1" applyAlignment="1">
      <alignment wrapText="1"/>
    </xf>
    <xf numFmtId="0" fontId="17" fillId="0" borderId="0" xfId="7" applyFont="1" applyAlignment="1">
      <alignment wrapText="1"/>
    </xf>
    <xf numFmtId="4" fontId="8" fillId="0" borderId="0" xfId="7" applyNumberFormat="1" applyFont="1" applyBorder="1" applyAlignment="1">
      <alignment wrapText="1"/>
    </xf>
    <xf numFmtId="0" fontId="8" fillId="0" borderId="0" xfId="7" applyFont="1"/>
    <xf numFmtId="0" fontId="8" fillId="0" borderId="0" xfId="7" applyFont="1" applyBorder="1"/>
    <xf numFmtId="0" fontId="68" fillId="0" borderId="0" xfId="7" applyBorder="1"/>
    <xf numFmtId="9" fontId="8" fillId="0" borderId="0" xfId="7" applyNumberFormat="1" applyFont="1" applyBorder="1"/>
    <xf numFmtId="0" fontId="8" fillId="0" borderId="0" xfId="7" applyFont="1" applyAlignment="1">
      <alignment horizontal="left" wrapText="1"/>
    </xf>
    <xf numFmtId="4" fontId="8" fillId="0" borderId="0" xfId="7" applyNumberFormat="1" applyFont="1" applyBorder="1"/>
    <xf numFmtId="0" fontId="17" fillId="0" borderId="0" xfId="7" applyFont="1" applyAlignment="1">
      <alignment horizontal="left" wrapText="1"/>
    </xf>
    <xf numFmtId="3" fontId="8" fillId="0" borderId="0" xfId="7" applyNumberFormat="1" applyFont="1" applyBorder="1"/>
    <xf numFmtId="0" fontId="17" fillId="0" borderId="0" xfId="7" applyFont="1"/>
    <xf numFmtId="4" fontId="4" fillId="0" borderId="0" xfId="7" applyNumberFormat="1" applyFont="1"/>
    <xf numFmtId="3" fontId="17" fillId="0" borderId="0" xfId="7" applyNumberFormat="1" applyFont="1" applyBorder="1"/>
    <xf numFmtId="4" fontId="11" fillId="0" borderId="3" xfId="4" applyNumberFormat="1" applyFont="1" applyBorder="1"/>
    <xf numFmtId="0" fontId="8" fillId="0" borderId="0" xfId="7" applyFont="1" applyAlignment="1">
      <alignment horizontal="left"/>
    </xf>
    <xf numFmtId="0" fontId="8" fillId="0" borderId="0" xfId="7" applyFont="1" applyAlignment="1">
      <alignment horizontal="center"/>
    </xf>
    <xf numFmtId="4" fontId="53" fillId="0" borderId="0" xfId="7" applyNumberFormat="1" applyFont="1"/>
    <xf numFmtId="0" fontId="53" fillId="0" borderId="0" xfId="7" applyFont="1" applyAlignment="1">
      <alignment wrapText="1"/>
    </xf>
    <xf numFmtId="0" fontId="53" fillId="0" borderId="0" xfId="7" applyFont="1"/>
    <xf numFmtId="0" fontId="53" fillId="0" borderId="0" xfId="8" applyFont="1" applyAlignment="1">
      <alignment wrapText="1"/>
    </xf>
    <xf numFmtId="4" fontId="47" fillId="0" borderId="3" xfId="7" applyNumberFormat="1" applyFont="1" applyBorder="1" applyAlignment="1">
      <alignment wrapText="1"/>
    </xf>
    <xf numFmtId="4" fontId="8" fillId="0" borderId="5" xfId="7" applyNumberFormat="1" applyFont="1" applyBorder="1" applyAlignment="1">
      <alignment wrapText="1"/>
    </xf>
    <xf numFmtId="4" fontId="8" fillId="0" borderId="14" xfId="7" applyNumberFormat="1" applyFont="1" applyBorder="1" applyAlignment="1">
      <alignment wrapText="1"/>
    </xf>
    <xf numFmtId="4" fontId="8" fillId="0" borderId="24" xfId="7" applyNumberFormat="1" applyFont="1" applyBorder="1" applyAlignment="1">
      <alignment wrapText="1"/>
    </xf>
    <xf numFmtId="4" fontId="8" fillId="0" borderId="13" xfId="7" applyNumberFormat="1" applyFont="1" applyBorder="1" applyAlignment="1">
      <alignment wrapText="1"/>
    </xf>
    <xf numFmtId="4" fontId="8" fillId="0" borderId="12" xfId="7" applyNumberFormat="1" applyFont="1" applyBorder="1" applyAlignment="1">
      <alignment wrapText="1"/>
    </xf>
    <xf numFmtId="0" fontId="68" fillId="0" borderId="0" xfId="9"/>
    <xf numFmtId="0" fontId="68" fillId="0" borderId="0" xfId="9" applyAlignment="1">
      <alignment horizontal="center"/>
    </xf>
    <xf numFmtId="0" fontId="68" fillId="0" borderId="0" xfId="9" applyAlignment="1">
      <alignment wrapText="1"/>
    </xf>
    <xf numFmtId="0" fontId="8" fillId="0" borderId="0" xfId="9" applyFont="1" applyAlignment="1"/>
    <xf numFmtId="0" fontId="8" fillId="0" borderId="0" xfId="9" applyFont="1" applyAlignment="1">
      <alignment horizontal="justify"/>
    </xf>
    <xf numFmtId="0" fontId="12" fillId="0" borderId="0" xfId="9" applyFont="1" applyAlignment="1">
      <alignment wrapText="1"/>
    </xf>
    <xf numFmtId="0" fontId="9" fillId="0" borderId="0" xfId="9" applyFont="1" applyAlignment="1">
      <alignment horizontal="center"/>
    </xf>
    <xf numFmtId="0" fontId="18" fillId="0" borderId="0" xfId="9" applyFont="1" applyBorder="1" applyAlignment="1">
      <alignment horizontal="center"/>
    </xf>
    <xf numFmtId="0" fontId="6" fillId="0" borderId="3" xfId="9" applyFont="1" applyBorder="1" applyAlignment="1">
      <alignment horizontal="center" wrapText="1"/>
    </xf>
    <xf numFmtId="0" fontId="45" fillId="0" borderId="0" xfId="9" applyFont="1" applyAlignment="1">
      <alignment wrapText="1"/>
    </xf>
    <xf numFmtId="0" fontId="45" fillId="0" borderId="0" xfId="9" applyFont="1"/>
    <xf numFmtId="0" fontId="8" fillId="0" borderId="3" xfId="9" applyFont="1" applyBorder="1" applyAlignment="1">
      <alignment horizontal="justify" vertical="top" wrapText="1"/>
    </xf>
    <xf numFmtId="0" fontId="8" fillId="0" borderId="3" xfId="9" applyFont="1" applyBorder="1" applyAlignment="1">
      <alignment horizontal="center" vertical="top" wrapText="1"/>
    </xf>
    <xf numFmtId="4" fontId="8" fillId="0" borderId="3" xfId="9" applyNumberFormat="1" applyFont="1" applyBorder="1" applyAlignment="1">
      <alignment horizontal="right" wrapText="1"/>
    </xf>
    <xf numFmtId="0" fontId="8" fillId="0" borderId="3" xfId="9" applyFont="1" applyBorder="1" applyAlignment="1">
      <alignment horizontal="left" vertical="top" wrapText="1"/>
    </xf>
    <xf numFmtId="4" fontId="25" fillId="0" borderId="3" xfId="9" applyNumberFormat="1" applyFont="1" applyBorder="1" applyAlignment="1">
      <alignment horizontal="right" wrapText="1"/>
    </xf>
    <xf numFmtId="0" fontId="17" fillId="6" borderId="3" xfId="9" applyFont="1" applyFill="1" applyBorder="1" applyAlignment="1">
      <alignment horizontal="left" vertical="top" wrapText="1"/>
    </xf>
    <xf numFmtId="0" fontId="8" fillId="6" borderId="3" xfId="9" applyFont="1" applyFill="1" applyBorder="1" applyAlignment="1">
      <alignment horizontal="center" vertical="top" wrapText="1"/>
    </xf>
    <xf numFmtId="0" fontId="8" fillId="6" borderId="3" xfId="9" applyFont="1" applyFill="1" applyBorder="1" applyAlignment="1">
      <alignment horizontal="center" wrapText="1"/>
    </xf>
    <xf numFmtId="4" fontId="8" fillId="6" borderId="3" xfId="9" applyNumberFormat="1" applyFont="1" applyFill="1" applyBorder="1" applyAlignment="1">
      <alignment horizontal="right" wrapText="1"/>
    </xf>
    <xf numFmtId="4" fontId="25" fillId="6" borderId="3" xfId="9" applyNumberFormat="1" applyFont="1" applyFill="1" applyBorder="1" applyAlignment="1">
      <alignment horizontal="right" wrapText="1"/>
    </xf>
    <xf numFmtId="0" fontId="8" fillId="0" borderId="3" xfId="9" applyFont="1" applyBorder="1" applyAlignment="1">
      <alignment horizontal="center" wrapText="1"/>
    </xf>
    <xf numFmtId="4" fontId="8" fillId="2" borderId="3" xfId="9" applyNumberFormat="1" applyFont="1" applyFill="1" applyBorder="1" applyAlignment="1">
      <alignment horizontal="right" wrapText="1"/>
    </xf>
    <xf numFmtId="0" fontId="25" fillId="0" borderId="3" xfId="9" applyFont="1" applyBorder="1" applyAlignment="1">
      <alignment horizontal="center" wrapText="1"/>
    </xf>
    <xf numFmtId="0" fontId="8" fillId="0" borderId="3" xfId="9" applyFont="1" applyBorder="1" applyAlignment="1">
      <alignment vertical="top" wrapText="1"/>
    </xf>
    <xf numFmtId="4" fontId="45" fillId="0" borderId="0" xfId="9" applyNumberFormat="1" applyFont="1" applyAlignment="1">
      <alignment wrapText="1"/>
    </xf>
    <xf numFmtId="4" fontId="8" fillId="6" borderId="3" xfId="9" applyNumberFormat="1" applyFont="1" applyFill="1" applyBorder="1" applyAlignment="1">
      <alignment wrapText="1"/>
    </xf>
    <xf numFmtId="4" fontId="42" fillId="0" borderId="3" xfId="9" applyNumberFormat="1" applyFont="1" applyBorder="1" applyAlignment="1">
      <alignment wrapText="1"/>
    </xf>
    <xf numFmtId="0" fontId="17" fillId="10" borderId="3" xfId="9" applyFont="1" applyFill="1" applyBorder="1" applyAlignment="1">
      <alignment horizontal="right" vertical="top" wrapText="1"/>
    </xf>
    <xf numFmtId="0" fontId="8" fillId="10" borderId="3" xfId="9" applyFont="1" applyFill="1" applyBorder="1" applyAlignment="1">
      <alignment horizontal="center" wrapText="1"/>
    </xf>
    <xf numFmtId="4" fontId="8" fillId="10" borderId="3" xfId="9" applyNumberFormat="1" applyFont="1" applyFill="1" applyBorder="1" applyAlignment="1">
      <alignment horizontal="right" wrapText="1"/>
    </xf>
    <xf numFmtId="4" fontId="51" fillId="10" borderId="3" xfId="9" applyNumberFormat="1" applyFont="1" applyFill="1" applyBorder="1" applyAlignment="1">
      <alignment horizontal="right" wrapText="1"/>
    </xf>
    <xf numFmtId="0" fontId="4" fillId="0" borderId="0" xfId="9" applyFont="1" applyAlignment="1">
      <alignment wrapText="1"/>
    </xf>
    <xf numFmtId="0" fontId="4" fillId="0" borderId="0" xfId="9" applyFont="1"/>
    <xf numFmtId="165" fontId="8" fillId="0" borderId="3" xfId="9" applyNumberFormat="1" applyFont="1" applyBorder="1" applyAlignment="1">
      <alignment horizontal="right" wrapText="1"/>
    </xf>
    <xf numFmtId="2" fontId="42" fillId="0" borderId="3" xfId="9" applyNumberFormat="1" applyFont="1" applyBorder="1"/>
    <xf numFmtId="0" fontId="8" fillId="6" borderId="7" xfId="9" applyFont="1" applyFill="1" applyBorder="1" applyAlignment="1">
      <alignment vertical="top" wrapText="1"/>
    </xf>
    <xf numFmtId="0" fontId="8" fillId="6" borderId="6" xfId="9" applyFont="1" applyFill="1" applyBorder="1" applyAlignment="1">
      <alignment vertical="top" wrapText="1"/>
    </xf>
    <xf numFmtId="4" fontId="42" fillId="0" borderId="3" xfId="9" applyNumberFormat="1" applyFont="1" applyBorder="1" applyAlignment="1">
      <alignment horizontal="right" wrapText="1"/>
    </xf>
    <xf numFmtId="0" fontId="17" fillId="10" borderId="3" xfId="9" applyFont="1" applyFill="1" applyBorder="1" applyAlignment="1">
      <alignment vertical="top" wrapText="1"/>
    </xf>
    <xf numFmtId="4" fontId="51" fillId="10" borderId="3" xfId="9" applyNumberFormat="1" applyFont="1" applyFill="1" applyBorder="1" applyAlignment="1">
      <alignment vertical="top" wrapText="1"/>
    </xf>
    <xf numFmtId="4" fontId="4" fillId="0" borderId="0" xfId="9" applyNumberFormat="1" applyFont="1" applyAlignment="1">
      <alignment wrapText="1"/>
    </xf>
    <xf numFmtId="4" fontId="4" fillId="0" borderId="0" xfId="9" applyNumberFormat="1" applyFont="1"/>
    <xf numFmtId="0" fontId="17" fillId="0" borderId="3" xfId="9" applyFont="1" applyBorder="1" applyAlignment="1">
      <alignment wrapText="1"/>
    </xf>
    <xf numFmtId="0" fontId="17" fillId="0" borderId="3" xfId="9" applyFont="1" applyBorder="1" applyAlignment="1">
      <alignment horizontal="center" wrapText="1"/>
    </xf>
    <xf numFmtId="165" fontId="17" fillId="0" borderId="3" xfId="9" applyNumberFormat="1" applyFont="1" applyBorder="1" applyAlignment="1">
      <alignment wrapText="1"/>
    </xf>
    <xf numFmtId="49" fontId="45" fillId="0" borderId="0" xfId="9" applyNumberFormat="1" applyFont="1"/>
    <xf numFmtId="0" fontId="8" fillId="0" borderId="3" xfId="6" applyFont="1" applyBorder="1" applyAlignment="1">
      <alignment horizontal="center" wrapText="1"/>
    </xf>
    <xf numFmtId="4" fontId="55" fillId="0" borderId="3" xfId="9" applyNumberFormat="1" applyFont="1" applyBorder="1" applyAlignment="1">
      <alignment horizontal="right" wrapText="1"/>
    </xf>
    <xf numFmtId="4" fontId="57" fillId="0" borderId="3" xfId="9" applyNumberFormat="1" applyFont="1" applyBorder="1" applyAlignment="1">
      <alignment horizontal="right" wrapText="1"/>
    </xf>
    <xf numFmtId="4" fontId="8" fillId="0" borderId="7" xfId="9" applyNumberFormat="1" applyFont="1" applyBorder="1" applyAlignment="1">
      <alignment horizontal="right" wrapText="1"/>
    </xf>
    <xf numFmtId="4" fontId="8" fillId="0" borderId="0" xfId="9" applyNumberFormat="1" applyFont="1" applyBorder="1" applyAlignment="1">
      <alignment horizontal="right" wrapText="1"/>
    </xf>
    <xf numFmtId="4" fontId="45" fillId="0" borderId="0" xfId="9" applyNumberFormat="1" applyFont="1"/>
    <xf numFmtId="0" fontId="8" fillId="0" borderId="3" xfId="9" applyFont="1" applyBorder="1" applyAlignment="1">
      <alignment horizontal="left"/>
    </xf>
    <xf numFmtId="0" fontId="17" fillId="10" borderId="3" xfId="9" applyFont="1" applyFill="1" applyBorder="1" applyAlignment="1">
      <alignment horizontal="right" wrapText="1"/>
    </xf>
    <xf numFmtId="0" fontId="17" fillId="10" borderId="3" xfId="9" applyFont="1" applyFill="1" applyBorder="1" applyAlignment="1">
      <alignment horizontal="center" wrapText="1"/>
    </xf>
    <xf numFmtId="4" fontId="17" fillId="10" borderId="3" xfId="9" applyNumberFormat="1" applyFont="1" applyFill="1" applyBorder="1" applyAlignment="1">
      <alignment horizontal="right" wrapText="1"/>
    </xf>
    <xf numFmtId="4" fontId="51" fillId="10" borderId="7" xfId="9" applyNumberFormat="1" applyFont="1" applyFill="1" applyBorder="1" applyAlignment="1">
      <alignment horizontal="right" wrapText="1"/>
    </xf>
    <xf numFmtId="4" fontId="45" fillId="0" borderId="0" xfId="9" applyNumberFormat="1" applyFont="1" applyBorder="1" applyAlignment="1">
      <alignment wrapText="1"/>
    </xf>
    <xf numFmtId="0" fontId="45" fillId="10" borderId="0" xfId="9" applyFont="1" applyFill="1"/>
    <xf numFmtId="0" fontId="4" fillId="0" borderId="0" xfId="9" applyFont="1" applyAlignment="1">
      <alignment horizontal="center"/>
    </xf>
    <xf numFmtId="4" fontId="8" fillId="0" borderId="0" xfId="9" applyNumberFormat="1" applyFont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8" fillId="0" borderId="0" xfId="9" applyFont="1" applyAlignment="1">
      <alignment wrapText="1"/>
    </xf>
    <xf numFmtId="4" fontId="51" fillId="0" borderId="3" xfId="9" applyNumberFormat="1" applyFont="1" applyBorder="1" applyAlignment="1">
      <alignment horizontal="right" wrapText="1"/>
    </xf>
    <xf numFmtId="4" fontId="8" fillId="0" borderId="0" xfId="9" applyNumberFormat="1" applyFont="1"/>
    <xf numFmtId="4" fontId="51" fillId="0" borderId="0" xfId="9" applyNumberFormat="1" applyFont="1" applyBorder="1" applyAlignment="1">
      <alignment horizontal="right" wrapText="1"/>
    </xf>
    <xf numFmtId="4" fontId="53" fillId="0" borderId="0" xfId="9" applyNumberFormat="1" applyFont="1"/>
    <xf numFmtId="0" fontId="53" fillId="0" borderId="0" xfId="9" applyFont="1" applyAlignment="1">
      <alignment wrapText="1"/>
    </xf>
    <xf numFmtId="4" fontId="68" fillId="0" borderId="0" xfId="9" applyNumberFormat="1"/>
    <xf numFmtId="4" fontId="53" fillId="0" borderId="0" xfId="9" applyNumberFormat="1" applyFont="1" applyBorder="1"/>
    <xf numFmtId="0" fontId="53" fillId="0" borderId="0" xfId="9" applyFont="1" applyBorder="1" applyAlignment="1">
      <alignment wrapText="1"/>
    </xf>
    <xf numFmtId="0" fontId="68" fillId="0" borderId="0" xfId="9" applyBorder="1" applyAlignment="1">
      <alignment wrapText="1"/>
    </xf>
    <xf numFmtId="0" fontId="15" fillId="0" borderId="3" xfId="4" applyFont="1" applyBorder="1" applyAlignment="1">
      <alignment vertical="center" wrapText="1"/>
    </xf>
    <xf numFmtId="0" fontId="4" fillId="0" borderId="0" xfId="4" applyFont="1" applyBorder="1"/>
    <xf numFmtId="1" fontId="4" fillId="0" borderId="0" xfId="4" applyNumberFormat="1" applyFont="1" applyBorder="1"/>
    <xf numFmtId="0" fontId="11" fillId="0" borderId="0" xfId="8" applyFont="1"/>
    <xf numFmtId="0" fontId="11" fillId="0" borderId="0" xfId="8" applyFont="1" applyAlignment="1">
      <alignment wrapText="1"/>
    </xf>
    <xf numFmtId="0" fontId="11" fillId="0" borderId="0" xfId="4" applyFont="1" applyAlignment="1">
      <alignment wrapText="1"/>
    </xf>
    <xf numFmtId="0" fontId="0" fillId="0" borderId="0" xfId="4" applyFont="1"/>
    <xf numFmtId="0" fontId="11" fillId="0" borderId="0" xfId="4" applyFont="1"/>
    <xf numFmtId="0" fontId="9" fillId="0" borderId="0" xfId="4" applyFont="1" applyAlignment="1">
      <alignment wrapText="1"/>
    </xf>
    <xf numFmtId="0" fontId="11" fillId="4" borderId="0" xfId="4" applyFont="1" applyFill="1" applyBorder="1" applyAlignment="1">
      <alignment wrapText="1"/>
    </xf>
    <xf numFmtId="0" fontId="68" fillId="4" borderId="0" xfId="4" applyFill="1" applyBorder="1" applyAlignment="1">
      <alignment wrapText="1"/>
    </xf>
    <xf numFmtId="0" fontId="52" fillId="4" borderId="0" xfId="4" applyFont="1" applyFill="1" applyBorder="1"/>
    <xf numFmtId="0" fontId="68" fillId="4" borderId="0" xfId="4" applyFill="1" applyBorder="1"/>
    <xf numFmtId="0" fontId="11" fillId="4" borderId="0" xfId="4" applyFont="1" applyFill="1" applyBorder="1"/>
    <xf numFmtId="0" fontId="59" fillId="4" borderId="0" xfId="4" applyFont="1" applyFill="1" applyBorder="1"/>
    <xf numFmtId="0" fontId="4" fillId="14" borderId="1" xfId="4" applyFont="1" applyFill="1" applyBorder="1" applyAlignment="1">
      <alignment horizontal="center" vertical="center" wrapText="1"/>
    </xf>
    <xf numFmtId="0" fontId="10" fillId="15" borderId="1" xfId="4" applyFont="1" applyFill="1" applyBorder="1" applyAlignment="1">
      <alignment horizontal="center" vertical="center"/>
    </xf>
    <xf numFmtId="0" fontId="10" fillId="16" borderId="1" xfId="4" applyFont="1" applyFill="1" applyBorder="1" applyAlignment="1">
      <alignment horizontal="center" vertical="center" wrapText="1"/>
    </xf>
    <xf numFmtId="0" fontId="10" fillId="17" borderId="1" xfId="4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wrapText="1"/>
    </xf>
    <xf numFmtId="0" fontId="68" fillId="2" borderId="3" xfId="4" applyFill="1" applyBorder="1" applyAlignment="1">
      <alignment wrapText="1"/>
    </xf>
    <xf numFmtId="0" fontId="68" fillId="2" borderId="3" xfId="4" applyFill="1" applyBorder="1"/>
    <xf numFmtId="0" fontId="52" fillId="2" borderId="3" xfId="4" applyFont="1" applyFill="1" applyBorder="1"/>
    <xf numFmtId="0" fontId="0" fillId="2" borderId="3" xfId="4" applyFont="1" applyFill="1" applyBorder="1"/>
    <xf numFmtId="0" fontId="11" fillId="2" borderId="3" xfId="4" applyFont="1" applyFill="1" applyBorder="1"/>
    <xf numFmtId="0" fontId="60" fillId="0" borderId="0" xfId="4" applyFont="1" applyBorder="1" applyAlignment="1">
      <alignment horizontal="center"/>
    </xf>
    <xf numFmtId="0" fontId="0" fillId="0" borderId="27" xfId="0" applyBorder="1" applyAlignment="1"/>
    <xf numFmtId="0" fontId="0" fillId="0" borderId="28" xfId="0" applyBorder="1" applyAlignment="1"/>
    <xf numFmtId="0" fontId="14" fillId="0" borderId="6" xfId="3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wrapText="1"/>
    </xf>
    <xf numFmtId="0" fontId="14" fillId="5" borderId="30" xfId="3" applyFont="1" applyFill="1" applyBorder="1" applyAlignment="1">
      <alignment vertical="center" wrapText="1"/>
    </xf>
    <xf numFmtId="4" fontId="15" fillId="2" borderId="3" xfId="4" applyNumberFormat="1" applyFont="1" applyFill="1" applyBorder="1" applyAlignment="1">
      <alignment vertical="center" wrapText="1"/>
    </xf>
    <xf numFmtId="0" fontId="62" fillId="2" borderId="3" xfId="4" applyFont="1" applyFill="1" applyBorder="1" applyAlignment="1">
      <alignment wrapText="1"/>
    </xf>
    <xf numFmtId="2" fontId="15" fillId="0" borderId="3" xfId="4" applyNumberFormat="1" applyFont="1" applyBorder="1" applyAlignment="1">
      <alignment vertical="center" wrapText="1"/>
    </xf>
    <xf numFmtId="167" fontId="45" fillId="0" borderId="3" xfId="4" applyNumberFormat="1" applyFont="1" applyBorder="1" applyAlignment="1">
      <alignment wrapText="1"/>
    </xf>
    <xf numFmtId="0" fontId="63" fillId="0" borderId="3" xfId="4" applyFont="1" applyBorder="1" applyAlignment="1">
      <alignment wrapText="1"/>
    </xf>
    <xf numFmtId="0" fontId="63" fillId="0" borderId="3" xfId="4" applyFont="1" applyBorder="1"/>
    <xf numFmtId="4" fontId="51" fillId="0" borderId="3" xfId="4" applyNumberFormat="1" applyFont="1" applyBorder="1" applyAlignment="1">
      <alignment horizontal="right" wrapText="1"/>
    </xf>
    <xf numFmtId="165" fontId="11" fillId="0" borderId="15" xfId="0" applyNumberFormat="1" applyFon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4" fontId="51" fillId="6" borderId="3" xfId="4" applyNumberFormat="1" applyFont="1" applyFill="1" applyBorder="1" applyAlignment="1">
      <alignment horizontal="right" wrapText="1"/>
    </xf>
    <xf numFmtId="0" fontId="63" fillId="0" borderId="0" xfId="4" applyFont="1" applyAlignment="1">
      <alignment wrapText="1"/>
    </xf>
    <xf numFmtId="0" fontId="63" fillId="0" borderId="0" xfId="4" applyFont="1"/>
    <xf numFmtId="4" fontId="17" fillId="6" borderId="3" xfId="4" applyNumberFormat="1" applyFont="1" applyFill="1" applyBorder="1" applyAlignment="1">
      <alignment wrapText="1"/>
    </xf>
    <xf numFmtId="165" fontId="17" fillId="0" borderId="3" xfId="4" applyNumberFormat="1" applyFont="1" applyBorder="1" applyAlignment="1">
      <alignment horizontal="right" wrapText="1"/>
    </xf>
    <xf numFmtId="0" fontId="10" fillId="0" borderId="0" xfId="4" applyFont="1"/>
    <xf numFmtId="0" fontId="11" fillId="0" borderId="15" xfId="0" applyFont="1" applyBorder="1" applyAlignment="1">
      <alignment horizontal="center"/>
    </xf>
    <xf numFmtId="4" fontId="17" fillId="0" borderId="0" xfId="4" applyNumberFormat="1" applyFont="1" applyAlignment="1">
      <alignment wrapText="1"/>
    </xf>
    <xf numFmtId="4" fontId="60" fillId="0" borderId="0" xfId="4" applyNumberFormat="1" applyFont="1" applyBorder="1" applyAlignment="1">
      <alignment wrapText="1"/>
    </xf>
    <xf numFmtId="0" fontId="17" fillId="0" borderId="0" xfId="4" applyFont="1" applyBorder="1"/>
    <xf numFmtId="9" fontId="17" fillId="0" borderId="0" xfId="4" applyNumberFormat="1" applyFont="1" applyBorder="1"/>
    <xf numFmtId="3" fontId="17" fillId="2" borderId="0" xfId="4" applyNumberFormat="1" applyFont="1" applyFill="1" applyBorder="1"/>
    <xf numFmtId="3" fontId="8" fillId="2" borderId="0" xfId="4" applyNumberFormat="1" applyFont="1" applyFill="1" applyBorder="1"/>
    <xf numFmtId="0" fontId="68" fillId="2" borderId="0" xfId="4" applyFill="1"/>
    <xf numFmtId="0" fontId="0" fillId="2" borderId="0" xfId="4" applyFont="1" applyFill="1"/>
    <xf numFmtId="0" fontId="11" fillId="2" borderId="0" xfId="4" applyFont="1" applyFill="1"/>
    <xf numFmtId="3" fontId="64" fillId="0" borderId="31" xfId="4" applyNumberFormat="1" applyFont="1" applyBorder="1"/>
    <xf numFmtId="3" fontId="64" fillId="0" borderId="0" xfId="4" applyNumberFormat="1" applyFont="1" applyBorder="1"/>
    <xf numFmtId="1" fontId="66" fillId="17" borderId="0" xfId="4" applyNumberFormat="1" applyFont="1" applyFill="1" applyAlignment="1">
      <alignment wrapText="1"/>
    </xf>
    <xf numFmtId="10" fontId="17" fillId="0" borderId="0" xfId="4" applyNumberFormat="1" applyFont="1" applyAlignment="1">
      <alignment wrapText="1"/>
    </xf>
    <xf numFmtId="174" fontId="17" fillId="0" borderId="0" xfId="4" applyNumberFormat="1" applyFont="1" applyAlignment="1">
      <alignment wrapText="1"/>
    </xf>
    <xf numFmtId="4" fontId="10" fillId="0" borderId="0" xfId="4" applyNumberFormat="1" applyFont="1" applyAlignment="1">
      <alignment wrapText="1"/>
    </xf>
    <xf numFmtId="0" fontId="11" fillId="6" borderId="0" xfId="4" applyFont="1" applyFill="1"/>
    <xf numFmtId="4" fontId="67" fillId="0" borderId="0" xfId="4" applyNumberFormat="1" applyFont="1" applyAlignment="1">
      <alignment wrapText="1"/>
    </xf>
    <xf numFmtId="0" fontId="66" fillId="0" borderId="0" xfId="4" applyFont="1"/>
    <xf numFmtId="4" fontId="17" fillId="0" borderId="0" xfId="7" applyNumberFormat="1" applyFont="1" applyBorder="1" applyAlignment="1">
      <alignment wrapText="1"/>
    </xf>
    <xf numFmtId="0" fontId="62" fillId="0" borderId="0" xfId="4" applyFont="1" applyAlignment="1">
      <alignment wrapText="1"/>
    </xf>
    <xf numFmtId="4" fontId="17" fillId="0" borderId="16" xfId="7" applyNumberFormat="1" applyFont="1" applyBorder="1" applyAlignment="1">
      <alignment wrapText="1"/>
    </xf>
    <xf numFmtId="0" fontId="62" fillId="0" borderId="22" xfId="8" applyFont="1" applyBorder="1" applyAlignment="1">
      <alignment wrapText="1"/>
    </xf>
    <xf numFmtId="0" fontId="53" fillId="0" borderId="22" xfId="8" applyFont="1" applyBorder="1" applyAlignment="1">
      <alignment wrapText="1"/>
    </xf>
    <xf numFmtId="0" fontId="53" fillId="0" borderId="17" xfId="8" applyFont="1" applyBorder="1" applyAlignment="1">
      <alignment wrapText="1"/>
    </xf>
    <xf numFmtId="4" fontId="17" fillId="0" borderId="18" xfId="7" applyNumberFormat="1" applyFont="1" applyBorder="1" applyAlignment="1">
      <alignment wrapText="1"/>
    </xf>
    <xf numFmtId="4" fontId="0" fillId="0" borderId="0" xfId="8" applyNumberFormat="1" applyFont="1" applyBorder="1" applyAlignment="1">
      <alignment wrapText="1"/>
    </xf>
    <xf numFmtId="4" fontId="68" fillId="0" borderId="0" xfId="8" applyNumberFormat="1" applyBorder="1" applyAlignment="1">
      <alignment wrapText="1"/>
    </xf>
    <xf numFmtId="4" fontId="68" fillId="0" borderId="19" xfId="8" applyNumberFormat="1" applyBorder="1" applyAlignment="1">
      <alignment wrapText="1"/>
    </xf>
    <xf numFmtId="4" fontId="68" fillId="0" borderId="0" xfId="8" applyNumberFormat="1" applyAlignment="1">
      <alignment wrapText="1"/>
    </xf>
    <xf numFmtId="0" fontId="11" fillId="0" borderId="18" xfId="8" applyFont="1" applyBorder="1"/>
    <xf numFmtId="0" fontId="11" fillId="0" borderId="0" xfId="8" applyFont="1" applyBorder="1" applyAlignment="1">
      <alignment wrapText="1"/>
    </xf>
    <xf numFmtId="0" fontId="11" fillId="0" borderId="20" xfId="8" applyFont="1" applyBorder="1"/>
    <xf numFmtId="0" fontId="11" fillId="0" borderId="10" xfId="8" applyFont="1" applyBorder="1" applyAlignment="1">
      <alignment wrapText="1"/>
    </xf>
    <xf numFmtId="0" fontId="68" fillId="0" borderId="10" xfId="8" applyBorder="1" applyAlignment="1">
      <alignment wrapText="1"/>
    </xf>
    <xf numFmtId="0" fontId="68" fillId="0" borderId="10" xfId="8" applyBorder="1"/>
    <xf numFmtId="0" fontId="68" fillId="0" borderId="21" xfId="8" applyBorder="1"/>
    <xf numFmtId="170" fontId="0" fillId="0" borderId="15" xfId="0" applyNumberFormat="1" applyBorder="1" applyAlignment="1">
      <alignment horizontal="center"/>
    </xf>
    <xf numFmtId="0" fontId="8" fillId="0" borderId="16" xfId="7" applyFont="1" applyBorder="1"/>
    <xf numFmtId="0" fontId="6" fillId="0" borderId="17" xfId="7" applyFont="1" applyBorder="1"/>
    <xf numFmtId="0" fontId="8" fillId="0" borderId="18" xfId="7" applyFont="1" applyBorder="1"/>
    <xf numFmtId="0" fontId="6" fillId="0" borderId="19" xfId="7" applyFont="1" applyBorder="1"/>
    <xf numFmtId="0" fontId="8" fillId="0" borderId="15" xfId="7" applyFont="1" applyBorder="1"/>
    <xf numFmtId="0" fontId="8" fillId="0" borderId="3" xfId="7" applyFont="1" applyBorder="1"/>
    <xf numFmtId="4" fontId="68" fillId="0" borderId="0" xfId="7" applyNumberFormat="1"/>
    <xf numFmtId="0" fontId="6" fillId="0" borderId="20" xfId="7" applyFont="1" applyBorder="1"/>
    <xf numFmtId="0" fontId="6" fillId="0" borderId="10" xfId="7" applyFont="1" applyBorder="1"/>
    <xf numFmtId="0" fontId="6" fillId="0" borderId="21" xfId="7" applyFont="1" applyBorder="1"/>
    <xf numFmtId="0" fontId="4" fillId="0" borderId="0" xfId="7" applyFont="1" applyBorder="1"/>
    <xf numFmtId="0" fontId="8" fillId="0" borderId="22" xfId="7" applyFont="1" applyBorder="1"/>
    <xf numFmtId="0" fontId="8" fillId="0" borderId="17" xfId="7" applyFont="1" applyBorder="1"/>
    <xf numFmtId="0" fontId="8" fillId="0" borderId="19" xfId="7" applyFont="1" applyBorder="1"/>
    <xf numFmtId="0" fontId="17" fillId="0" borderId="0" xfId="7" applyFont="1" applyBorder="1" applyAlignment="1">
      <alignment horizontal="center"/>
    </xf>
    <xf numFmtId="0" fontId="8" fillId="0" borderId="20" xfId="7" applyFont="1" applyBorder="1"/>
    <xf numFmtId="0" fontId="8" fillId="0" borderId="10" xfId="7" applyFont="1" applyBorder="1"/>
    <xf numFmtId="0" fontId="8" fillId="0" borderId="21" xfId="7" applyFont="1" applyBorder="1"/>
    <xf numFmtId="3" fontId="8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0" xfId="11" applyFont="1" applyBorder="1" applyAlignment="1">
      <alignment horizontal="right"/>
    </xf>
    <xf numFmtId="2" fontId="4" fillId="2" borderId="1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6" fillId="0" borderId="3" xfId="3" applyFont="1" applyBorder="1" applyAlignment="1">
      <alignment horizontal="center" vertical="top" wrapText="1"/>
    </xf>
    <xf numFmtId="0" fontId="6" fillId="0" borderId="7" xfId="3" applyFont="1" applyBorder="1" applyAlignment="1">
      <alignment horizontal="center" vertical="top" wrapText="1"/>
    </xf>
    <xf numFmtId="0" fontId="6" fillId="0" borderId="3" xfId="3" applyFont="1" applyBorder="1" applyAlignment="1">
      <alignment horizontal="left"/>
    </xf>
    <xf numFmtId="0" fontId="17" fillId="7" borderId="0" xfId="0" applyFont="1" applyFill="1" applyBorder="1" applyAlignment="1">
      <alignment horizontal="left" wrapText="1"/>
    </xf>
    <xf numFmtId="0" fontId="14" fillId="0" borderId="0" xfId="3" applyFont="1" applyBorder="1" applyAlignment="1">
      <alignment horizontal="center" wrapText="1"/>
    </xf>
    <xf numFmtId="0" fontId="14" fillId="0" borderId="0" xfId="3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0" fontId="6" fillId="0" borderId="3" xfId="3" applyFont="1" applyBorder="1" applyAlignment="1">
      <alignment horizontal="center" vertical="center" wrapText="1"/>
    </xf>
    <xf numFmtId="2" fontId="6" fillId="0" borderId="3" xfId="3" applyNumberFormat="1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2" fontId="6" fillId="0" borderId="5" xfId="3" applyNumberFormat="1" applyFont="1" applyBorder="1" applyAlignment="1">
      <alignment horizontal="center" vertical="center" wrapText="1"/>
    </xf>
    <xf numFmtId="2" fontId="6" fillId="0" borderId="4" xfId="3" applyNumberFormat="1" applyFont="1" applyBorder="1" applyAlignment="1">
      <alignment horizontal="center" vertical="center" wrapText="1"/>
    </xf>
    <xf numFmtId="2" fontId="6" fillId="5" borderId="3" xfId="3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0" xfId="3" applyFont="1" applyBorder="1" applyAlignment="1">
      <alignment horizontal="right"/>
    </xf>
    <xf numFmtId="0" fontId="6" fillId="5" borderId="0" xfId="0" applyFont="1" applyFill="1" applyBorder="1" applyAlignment="1">
      <alignment horizontal="center" vertical="top" wrapText="1"/>
    </xf>
    <xf numFmtId="0" fontId="15" fillId="0" borderId="0" xfId="3" applyFont="1" applyBorder="1" applyAlignment="1">
      <alignment horizontal="center" wrapText="1"/>
    </xf>
    <xf numFmtId="0" fontId="14" fillId="2" borderId="1" xfId="3" applyFont="1" applyFill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" fontId="14" fillId="7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4" fontId="6" fillId="2" borderId="3" xfId="0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6" fillId="0" borderId="3" xfId="0" applyFont="1" applyBorder="1" applyAlignment="1">
      <alignment horizontal="center" vertical="top"/>
    </xf>
    <xf numFmtId="0" fontId="8" fillId="5" borderId="11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31" fillId="0" borderId="0" xfId="0" applyFont="1" applyBorder="1" applyAlignment="1">
      <alignment horizontal="center" wrapText="1"/>
    </xf>
    <xf numFmtId="0" fontId="3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/>
    </xf>
    <xf numFmtId="0" fontId="2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4" fontId="25" fillId="0" borderId="3" xfId="11" applyNumberFormat="1" applyFont="1" applyBorder="1" applyAlignment="1">
      <alignment horizontal="center" vertical="center" wrapText="1"/>
    </xf>
    <xf numFmtId="0" fontId="35" fillId="0" borderId="14" xfId="11" applyFont="1" applyBorder="1" applyAlignment="1">
      <alignment horizontal="center"/>
    </xf>
    <xf numFmtId="0" fontId="35" fillId="0" borderId="0" xfId="11" applyFont="1" applyBorder="1" applyAlignment="1">
      <alignment horizontal="left"/>
    </xf>
    <xf numFmtId="0" fontId="25" fillId="0" borderId="3" xfId="11" applyFont="1" applyBorder="1" applyAlignment="1">
      <alignment horizontal="center" vertical="center" wrapText="1"/>
    </xf>
    <xf numFmtId="0" fontId="25" fillId="0" borderId="4" xfId="11" applyFont="1" applyBorder="1" applyAlignment="1">
      <alignment horizontal="center" vertical="center" wrapText="1"/>
    </xf>
    <xf numFmtId="0" fontId="25" fillId="0" borderId="0" xfId="11" applyFont="1" applyBorder="1" applyAlignment="1">
      <alignment horizontal="right"/>
    </xf>
    <xf numFmtId="0" fontId="35" fillId="0" borderId="13" xfId="11" applyFont="1" applyBorder="1" applyAlignment="1">
      <alignment horizontal="center"/>
    </xf>
    <xf numFmtId="165" fontId="34" fillId="0" borderId="3" xfId="11" applyNumberFormat="1" applyFont="1" applyBorder="1" applyAlignment="1">
      <alignment horizontal="center" vertical="center" wrapText="1"/>
    </xf>
    <xf numFmtId="0" fontId="34" fillId="0" borderId="3" xfId="11" applyFont="1" applyBorder="1" applyAlignment="1">
      <alignment horizontal="center" vertical="center" wrapText="1"/>
    </xf>
    <xf numFmtId="0" fontId="12" fillId="0" borderId="3" xfId="4" applyFont="1" applyBorder="1" applyAlignment="1">
      <alignment horizontal="left" vertical="top" wrapText="1"/>
    </xf>
    <xf numFmtId="0" fontId="8" fillId="0" borderId="3" xfId="4" applyFont="1" applyBorder="1" applyAlignment="1">
      <alignment horizontal="center" wrapText="1"/>
    </xf>
    <xf numFmtId="4" fontId="8" fillId="2" borderId="3" xfId="4" applyNumberFormat="1" applyFont="1" applyFill="1" applyBorder="1" applyAlignment="1">
      <alignment horizontal="center" wrapText="1"/>
    </xf>
    <xf numFmtId="4" fontId="8" fillId="0" borderId="3" xfId="4" applyNumberFormat="1" applyFont="1" applyBorder="1" applyAlignment="1">
      <alignment horizontal="right" wrapText="1"/>
    </xf>
    <xf numFmtId="0" fontId="12" fillId="0" borderId="3" xfId="4" applyFont="1" applyBorder="1" applyAlignment="1">
      <alignment horizontal="center" vertical="top" wrapText="1"/>
    </xf>
    <xf numFmtId="0" fontId="6" fillId="0" borderId="3" xfId="4" applyFont="1" applyBorder="1" applyAlignment="1">
      <alignment vertical="top" wrapText="1"/>
    </xf>
    <xf numFmtId="4" fontId="8" fillId="0" borderId="3" xfId="4" applyNumberFormat="1" applyFont="1" applyBorder="1" applyAlignment="1">
      <alignment horizontal="center" wrapText="1"/>
    </xf>
    <xf numFmtId="0" fontId="12" fillId="0" borderId="15" xfId="4" applyFont="1" applyBorder="1" applyAlignment="1">
      <alignment horizontal="center" vertical="top" wrapText="1"/>
    </xf>
    <xf numFmtId="0" fontId="12" fillId="0" borderId="6" xfId="4" applyFont="1" applyBorder="1" applyAlignment="1">
      <alignment horizontal="center" vertical="top" wrapText="1"/>
    </xf>
    <xf numFmtId="4" fontId="8" fillId="2" borderId="3" xfId="4" applyNumberFormat="1" applyFont="1" applyFill="1" applyBorder="1" applyAlignment="1">
      <alignment wrapText="1"/>
    </xf>
    <xf numFmtId="0" fontId="25" fillId="0" borderId="8" xfId="11" applyFont="1" applyBorder="1" applyAlignment="1">
      <alignment horizontal="center" vertical="center" wrapText="1"/>
    </xf>
    <xf numFmtId="0" fontId="25" fillId="0" borderId="6" xfId="11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52" fillId="0" borderId="0" xfId="4" applyFont="1" applyBorder="1" applyAlignment="1">
      <alignment horizontal="left" wrapText="1"/>
    </xf>
    <xf numFmtId="0" fontId="17" fillId="0" borderId="3" xfId="4" applyFont="1" applyBorder="1" applyAlignment="1">
      <alignment horizontal="center" wrapText="1"/>
    </xf>
    <xf numFmtId="0" fontId="17" fillId="10" borderId="3" xfId="4" applyFont="1" applyFill="1" applyBorder="1" applyAlignment="1">
      <alignment horizontal="center" wrapText="1"/>
    </xf>
    <xf numFmtId="0" fontId="8" fillId="4" borderId="9" xfId="4" applyFont="1" applyFill="1" applyBorder="1" applyAlignment="1">
      <alignment horizontal="center" vertical="center" wrapText="1"/>
    </xf>
    <xf numFmtId="4" fontId="8" fillId="4" borderId="3" xfId="4" applyNumberFormat="1" applyFont="1" applyFill="1" applyBorder="1" applyAlignment="1">
      <alignment horizontal="center" vertical="center" wrapText="1"/>
    </xf>
    <xf numFmtId="0" fontId="8" fillId="6" borderId="3" xfId="4" applyFont="1" applyFill="1" applyBorder="1" applyAlignment="1">
      <alignment horizontal="center" wrapText="1"/>
    </xf>
    <xf numFmtId="0" fontId="49" fillId="4" borderId="3" xfId="4" applyFont="1" applyFill="1" applyBorder="1" applyAlignment="1">
      <alignment horizontal="right" vertical="top" wrapText="1"/>
    </xf>
    <xf numFmtId="0" fontId="8" fillId="10" borderId="3" xfId="4" applyFont="1" applyFill="1" applyBorder="1" applyAlignment="1">
      <alignment horizontal="center" wrapText="1"/>
    </xf>
    <xf numFmtId="0" fontId="17" fillId="4" borderId="3" xfId="4" applyFont="1" applyFill="1" applyBorder="1" applyAlignment="1">
      <alignment horizontal="left" vertical="top" wrapText="1"/>
    </xf>
    <xf numFmtId="0" fontId="8" fillId="4" borderId="3" xfId="4" applyFont="1" applyFill="1" applyBorder="1" applyAlignment="1">
      <alignment horizontal="center" vertical="center" wrapText="1"/>
    </xf>
    <xf numFmtId="0" fontId="17" fillId="0" borderId="3" xfId="4" applyFont="1" applyBorder="1" applyAlignment="1">
      <alignment horizontal="center" vertical="center" wrapText="1"/>
    </xf>
    <xf numFmtId="0" fontId="17" fillId="0" borderId="3" xfId="4" applyFont="1" applyBorder="1" applyAlignment="1">
      <alignment horizontal="left" vertical="center" wrapText="1"/>
    </xf>
    <xf numFmtId="0" fontId="45" fillId="0" borderId="0" xfId="4" applyFont="1" applyBorder="1" applyAlignment="1">
      <alignment horizontal="center" wrapText="1"/>
    </xf>
    <xf numFmtId="0" fontId="49" fillId="0" borderId="3" xfId="4" applyFont="1" applyBorder="1" applyAlignment="1">
      <alignment horizontal="right" vertical="top" wrapText="1"/>
    </xf>
    <xf numFmtId="0" fontId="17" fillId="0" borderId="3" xfId="4" applyFont="1" applyBorder="1" applyAlignment="1">
      <alignment horizontal="left" vertical="top" wrapText="1"/>
    </xf>
    <xf numFmtId="0" fontId="15" fillId="0" borderId="3" xfId="4" applyFont="1" applyBorder="1" applyAlignment="1">
      <alignment horizontal="center" vertical="center" wrapText="1"/>
    </xf>
    <xf numFmtId="0" fontId="9" fillId="0" borderId="3" xfId="4" applyFont="1" applyBorder="1" applyAlignment="1">
      <alignment horizontal="left" wrapText="1"/>
    </xf>
    <xf numFmtId="0" fontId="17" fillId="0" borderId="3" xfId="4" applyFont="1" applyBorder="1" applyAlignment="1">
      <alignment horizontal="left" wrapText="1"/>
    </xf>
    <xf numFmtId="0" fontId="17" fillId="0" borderId="3" xfId="4" applyFont="1" applyBorder="1" applyAlignment="1">
      <alignment horizontal="center"/>
    </xf>
    <xf numFmtId="0" fontId="17" fillId="0" borderId="3" xfId="9" applyFont="1" applyBorder="1" applyAlignment="1">
      <alignment horizontal="center" vertical="center" wrapText="1"/>
    </xf>
    <xf numFmtId="0" fontId="14" fillId="0" borderId="3" xfId="9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right"/>
    </xf>
    <xf numFmtId="0" fontId="15" fillId="0" borderId="0" xfId="4" applyFont="1" applyBorder="1" applyAlignment="1">
      <alignment horizontal="center" wrapText="1"/>
    </xf>
    <xf numFmtId="0" fontId="17" fillId="0" borderId="0" xfId="4" applyFont="1" applyBorder="1" applyAlignment="1">
      <alignment horizontal="center" wrapText="1"/>
    </xf>
    <xf numFmtId="0" fontId="17" fillId="0" borderId="1" xfId="4" applyFont="1" applyBorder="1" applyAlignment="1">
      <alignment horizontal="center" wrapText="1"/>
    </xf>
    <xf numFmtId="0" fontId="6" fillId="0" borderId="0" xfId="4" applyFont="1" applyBorder="1" applyAlignment="1">
      <alignment horizontal="center"/>
    </xf>
    <xf numFmtId="0" fontId="11" fillId="0" borderId="23" xfId="4" applyFont="1" applyBorder="1" applyAlignment="1">
      <alignment wrapText="1"/>
    </xf>
    <xf numFmtId="0" fontId="8" fillId="0" borderId="9" xfId="4" applyFont="1" applyBorder="1" applyAlignment="1">
      <alignment horizontal="center" vertical="center" wrapText="1"/>
    </xf>
    <xf numFmtId="4" fontId="8" fillId="0" borderId="3" xfId="4" applyNumberFormat="1" applyFont="1" applyBorder="1" applyAlignment="1">
      <alignment horizontal="center" vertical="center" wrapText="1"/>
    </xf>
    <xf numFmtId="0" fontId="8" fillId="6" borderId="3" xfId="4" applyFont="1" applyFill="1" applyBorder="1" applyAlignment="1">
      <alignment horizontal="center" vertical="top" wrapText="1"/>
    </xf>
    <xf numFmtId="0" fontId="17" fillId="10" borderId="3" xfId="4" applyFont="1" applyFill="1" applyBorder="1" applyAlignment="1">
      <alignment horizontal="center" vertical="top" wrapText="1"/>
    </xf>
    <xf numFmtId="0" fontId="15" fillId="0" borderId="7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7" fillId="0" borderId="3" xfId="4" applyFont="1" applyBorder="1" applyAlignment="1">
      <alignment horizontal="center" textRotation="45"/>
    </xf>
    <xf numFmtId="0" fontId="17" fillId="0" borderId="3" xfId="4" applyFont="1" applyBorder="1" applyAlignment="1">
      <alignment horizontal="center" vertical="center" textRotation="45"/>
    </xf>
    <xf numFmtId="0" fontId="52" fillId="0" borderId="0" xfId="9" applyFont="1" applyBorder="1" applyAlignment="1">
      <alignment horizontal="left" wrapText="1"/>
    </xf>
    <xf numFmtId="0" fontId="17" fillId="0" borderId="3" xfId="3" applyFont="1" applyBorder="1" applyAlignment="1">
      <alignment horizontal="center" vertical="center" textRotation="45" wrapText="1"/>
    </xf>
    <xf numFmtId="0" fontId="11" fillId="0" borderId="23" xfId="4" applyFont="1" applyBorder="1" applyAlignment="1">
      <alignment horizontal="center" wrapText="1"/>
    </xf>
    <xf numFmtId="0" fontId="17" fillId="0" borderId="0" xfId="3" applyFont="1" applyBorder="1" applyAlignment="1">
      <alignment horizontal="center" vertical="center" wrapText="1"/>
    </xf>
    <xf numFmtId="0" fontId="52" fillId="0" borderId="0" xfId="7" applyFont="1" applyBorder="1" applyAlignment="1">
      <alignment horizontal="left" wrapText="1"/>
    </xf>
    <xf numFmtId="0" fontId="17" fillId="0" borderId="3" xfId="7" applyFont="1" applyBorder="1" applyAlignment="1">
      <alignment horizontal="center" wrapText="1"/>
    </xf>
    <xf numFmtId="0" fontId="17" fillId="10" borderId="3" xfId="7" applyFont="1" applyFill="1" applyBorder="1" applyAlignment="1">
      <alignment horizontal="center" wrapText="1"/>
    </xf>
    <xf numFmtId="0" fontId="11" fillId="0" borderId="3" xfId="4" applyFont="1" applyBorder="1" applyAlignment="1">
      <alignment horizontal="center" wrapText="1"/>
    </xf>
    <xf numFmtId="0" fontId="7" fillId="0" borderId="0" xfId="3" applyFont="1" applyBorder="1" applyAlignment="1">
      <alignment horizontal="center" vertical="center" wrapText="1"/>
    </xf>
    <xf numFmtId="0" fontId="8" fillId="0" borderId="9" xfId="7" applyFont="1" applyBorder="1" applyAlignment="1">
      <alignment horizontal="center" vertical="center" wrapText="1"/>
    </xf>
    <xf numFmtId="4" fontId="8" fillId="0" borderId="3" xfId="7" applyNumberFormat="1" applyFont="1" applyBorder="1" applyAlignment="1">
      <alignment horizontal="center" vertical="center" wrapText="1"/>
    </xf>
    <xf numFmtId="0" fontId="8" fillId="6" borderId="3" xfId="7" applyFont="1" applyFill="1" applyBorder="1" applyAlignment="1">
      <alignment horizontal="center" vertical="top" wrapText="1"/>
    </xf>
    <xf numFmtId="0" fontId="49" fillId="0" borderId="3" xfId="7" applyFont="1" applyBorder="1" applyAlignment="1">
      <alignment horizontal="right" vertical="top" wrapText="1"/>
    </xf>
    <xf numFmtId="0" fontId="17" fillId="10" borderId="3" xfId="7" applyFont="1" applyFill="1" applyBorder="1" applyAlignment="1">
      <alignment horizontal="center" vertical="top" wrapText="1"/>
    </xf>
    <xf numFmtId="0" fontId="17" fillId="0" borderId="3" xfId="7" applyFont="1" applyBorder="1" applyAlignment="1">
      <alignment horizontal="left" vertical="top" wrapText="1"/>
    </xf>
    <xf numFmtId="0" fontId="8" fillId="0" borderId="3" xfId="7" applyFont="1" applyBorder="1" applyAlignment="1">
      <alignment horizontal="center" vertical="center" wrapText="1"/>
    </xf>
    <xf numFmtId="0" fontId="8" fillId="6" borderId="3" xfId="7" applyFont="1" applyFill="1" applyBorder="1" applyAlignment="1">
      <alignment horizontal="center" wrapText="1"/>
    </xf>
    <xf numFmtId="0" fontId="8" fillId="10" borderId="3" xfId="7" applyFont="1" applyFill="1" applyBorder="1" applyAlignment="1">
      <alignment horizontal="center" wrapText="1"/>
    </xf>
    <xf numFmtId="0" fontId="17" fillId="0" borderId="3" xfId="7" applyFont="1" applyBorder="1" applyAlignment="1">
      <alignment horizontal="center" vertical="center" wrapText="1"/>
    </xf>
    <xf numFmtId="0" fontId="17" fillId="0" borderId="3" xfId="7" applyFont="1" applyBorder="1" applyAlignment="1">
      <alignment horizontal="left" vertical="center" wrapText="1"/>
    </xf>
    <xf numFmtId="0" fontId="8" fillId="0" borderId="3" xfId="7" applyFont="1" applyBorder="1" applyAlignment="1">
      <alignment horizontal="center" wrapText="1"/>
    </xf>
    <xf numFmtId="0" fontId="15" fillId="0" borderId="7" xfId="7" applyFont="1" applyBorder="1" applyAlignment="1">
      <alignment horizontal="center" vertical="center" wrapText="1"/>
    </xf>
    <xf numFmtId="0" fontId="9" fillId="0" borderId="3" xfId="7" applyFont="1" applyBorder="1" applyAlignment="1">
      <alignment horizontal="left" wrapText="1"/>
    </xf>
    <xf numFmtId="0" fontId="17" fillId="0" borderId="3" xfId="7" applyFont="1" applyBorder="1" applyAlignment="1">
      <alignment horizontal="left" wrapText="1"/>
    </xf>
    <xf numFmtId="0" fontId="17" fillId="0" borderId="3" xfId="7" applyFont="1" applyBorder="1" applyAlignment="1">
      <alignment horizontal="center"/>
    </xf>
    <xf numFmtId="0" fontId="17" fillId="0" borderId="4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right"/>
    </xf>
    <xf numFmtId="0" fontId="15" fillId="0" borderId="0" xfId="7" applyFont="1" applyBorder="1" applyAlignment="1">
      <alignment horizontal="center" wrapText="1"/>
    </xf>
    <xf numFmtId="0" fontId="17" fillId="0" borderId="0" xfId="7" applyFont="1" applyBorder="1" applyAlignment="1">
      <alignment horizontal="center" wrapText="1"/>
    </xf>
    <xf numFmtId="0" fontId="17" fillId="0" borderId="1" xfId="7" applyFont="1" applyBorder="1" applyAlignment="1">
      <alignment horizontal="center" wrapText="1"/>
    </xf>
    <xf numFmtId="0" fontId="6" fillId="0" borderId="0" xfId="7" applyFont="1" applyBorder="1" applyAlignment="1">
      <alignment horizontal="center"/>
    </xf>
    <xf numFmtId="0" fontId="15" fillId="0" borderId="3" xfId="7" applyFont="1" applyBorder="1" applyAlignment="1">
      <alignment horizontal="center" vertical="center" wrapText="1"/>
    </xf>
    <xf numFmtId="0" fontId="17" fillId="10" borderId="3" xfId="9" applyFont="1" applyFill="1" applyBorder="1" applyAlignment="1">
      <alignment horizontal="center" wrapText="1"/>
    </xf>
    <xf numFmtId="0" fontId="17" fillId="0" borderId="3" xfId="9" applyFont="1" applyBorder="1" applyAlignment="1">
      <alignment horizontal="center" wrapText="1"/>
    </xf>
    <xf numFmtId="0" fontId="17" fillId="10" borderId="3" xfId="9" applyFont="1" applyFill="1" applyBorder="1" applyAlignment="1">
      <alignment horizontal="center" vertical="top" wrapText="1"/>
    </xf>
    <xf numFmtId="0" fontId="8" fillId="0" borderId="3" xfId="9" applyFont="1" applyBorder="1" applyAlignment="1">
      <alignment horizontal="center" vertical="center" wrapText="1"/>
    </xf>
    <xf numFmtId="4" fontId="8" fillId="0" borderId="3" xfId="9" applyNumberFormat="1" applyFont="1" applyBorder="1" applyAlignment="1">
      <alignment horizontal="center" vertical="center" wrapText="1"/>
    </xf>
    <xf numFmtId="4" fontId="8" fillId="0" borderId="3" xfId="9" applyNumberFormat="1" applyFont="1" applyBorder="1" applyAlignment="1">
      <alignment horizontal="center" wrapText="1"/>
    </xf>
    <xf numFmtId="0" fontId="8" fillId="6" borderId="3" xfId="9" applyFont="1" applyFill="1" applyBorder="1" applyAlignment="1">
      <alignment horizontal="center" vertical="top" wrapText="1"/>
    </xf>
    <xf numFmtId="0" fontId="49" fillId="0" borderId="3" xfId="9" applyFont="1" applyBorder="1" applyAlignment="1">
      <alignment horizontal="right" vertical="top" wrapText="1"/>
    </xf>
    <xf numFmtId="0" fontId="17" fillId="0" borderId="3" xfId="9" applyFont="1" applyBorder="1" applyAlignment="1">
      <alignment horizontal="left" vertical="top" wrapText="1"/>
    </xf>
    <xf numFmtId="0" fontId="8" fillId="6" borderId="3" xfId="9" applyFont="1" applyFill="1" applyBorder="1" applyAlignment="1">
      <alignment horizontal="center" wrapText="1"/>
    </xf>
    <xf numFmtId="0" fontId="8" fillId="10" borderId="3" xfId="9" applyFont="1" applyFill="1" applyBorder="1" applyAlignment="1">
      <alignment horizontal="center" wrapText="1"/>
    </xf>
    <xf numFmtId="0" fontId="17" fillId="0" borderId="3" xfId="9" applyFont="1" applyBorder="1" applyAlignment="1">
      <alignment horizontal="left" vertical="center" wrapText="1"/>
    </xf>
    <xf numFmtId="0" fontId="45" fillId="0" borderId="14" xfId="9" applyFont="1" applyBorder="1" applyAlignment="1">
      <alignment horizontal="center" wrapText="1"/>
    </xf>
    <xf numFmtId="0" fontId="8" fillId="0" borderId="3" xfId="9" applyFont="1" applyBorder="1" applyAlignment="1">
      <alignment horizontal="center" wrapText="1"/>
    </xf>
    <xf numFmtId="0" fontId="15" fillId="0" borderId="3" xfId="9" applyFont="1" applyBorder="1" applyAlignment="1">
      <alignment horizontal="center" vertical="center" wrapText="1"/>
    </xf>
    <xf numFmtId="0" fontId="9" fillId="0" borderId="3" xfId="9" applyFont="1" applyBorder="1" applyAlignment="1">
      <alignment horizontal="left" wrapText="1"/>
    </xf>
    <xf numFmtId="0" fontId="17" fillId="0" borderId="3" xfId="9" applyFont="1" applyBorder="1" applyAlignment="1">
      <alignment horizontal="left" wrapText="1"/>
    </xf>
    <xf numFmtId="0" fontId="17" fillId="0" borderId="3" xfId="9" applyFont="1" applyBorder="1" applyAlignment="1">
      <alignment horizontal="center"/>
    </xf>
    <xf numFmtId="0" fontId="8" fillId="0" borderId="0" xfId="9" applyFont="1" applyBorder="1" applyAlignment="1">
      <alignment horizontal="right"/>
    </xf>
    <xf numFmtId="0" fontId="15" fillId="0" borderId="0" xfId="9" applyFont="1" applyBorder="1" applyAlignment="1">
      <alignment horizontal="center" wrapText="1"/>
    </xf>
    <xf numFmtId="0" fontId="17" fillId="0" borderId="0" xfId="9" applyFont="1" applyBorder="1" applyAlignment="1">
      <alignment horizontal="center" wrapText="1"/>
    </xf>
    <xf numFmtId="0" fontId="17" fillId="7" borderId="1" xfId="9" applyFont="1" applyFill="1" applyBorder="1" applyAlignment="1">
      <alignment horizontal="center" wrapText="1"/>
    </xf>
    <xf numFmtId="4" fontId="65" fillId="17" borderId="0" xfId="4" applyNumberFormat="1" applyFont="1" applyFill="1" applyBorder="1" applyAlignment="1">
      <alignment wrapText="1"/>
    </xf>
    <xf numFmtId="0" fontId="14" fillId="0" borderId="3" xfId="3" applyFont="1" applyBorder="1" applyAlignment="1">
      <alignment horizontal="center" vertical="center" wrapText="1"/>
    </xf>
    <xf numFmtId="0" fontId="14" fillId="0" borderId="29" xfId="3" applyFont="1" applyBorder="1" applyAlignment="1">
      <alignment horizontal="center" vertical="center" wrapText="1"/>
    </xf>
    <xf numFmtId="3" fontId="6" fillId="2" borderId="6" xfId="4" applyNumberFormat="1" applyFont="1" applyFill="1" applyBorder="1" applyAlignment="1">
      <alignment horizontal="center" wrapText="1"/>
    </xf>
    <xf numFmtId="0" fontId="14" fillId="5" borderId="3" xfId="3" applyFont="1" applyFill="1" applyBorder="1" applyAlignment="1">
      <alignment horizontal="center" vertical="center" wrapText="1"/>
    </xf>
    <xf numFmtId="0" fontId="4" fillId="16" borderId="1" xfId="4" applyFont="1" applyFill="1" applyBorder="1" applyAlignment="1">
      <alignment horizontal="center" vertical="center" wrapText="1"/>
    </xf>
    <xf numFmtId="0" fontId="4" fillId="17" borderId="1" xfId="4" applyFont="1" applyFill="1" applyBorder="1" applyAlignment="1">
      <alignment horizontal="center" vertical="center" wrapText="1"/>
    </xf>
    <xf numFmtId="0" fontId="4" fillId="18" borderId="1" xfId="4" applyFont="1" applyFill="1" applyBorder="1" applyAlignment="1">
      <alignment horizontal="center" vertical="center" wrapText="1"/>
    </xf>
    <xf numFmtId="0" fontId="4" fillId="19" borderId="1" xfId="4" applyFont="1" applyFill="1" applyBorder="1" applyAlignment="1">
      <alignment horizontal="center" vertical="center" wrapText="1"/>
    </xf>
    <xf numFmtId="0" fontId="11" fillId="0" borderId="25" xfId="4" applyFont="1" applyBorder="1" applyAlignment="1">
      <alignment horizontal="center" wrapText="1"/>
    </xf>
    <xf numFmtId="0" fontId="14" fillId="0" borderId="16" xfId="0" applyFont="1" applyBorder="1" applyAlignment="1">
      <alignment horizontal="center" textRotation="90" wrapText="1"/>
    </xf>
    <xf numFmtId="0" fontId="61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17" fillId="0" borderId="26" xfId="0" applyFont="1" applyBorder="1" applyAlignment="1">
      <alignment horizontal="center" vertical="center"/>
    </xf>
    <xf numFmtId="0" fontId="58" fillId="0" borderId="0" xfId="4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4" fillId="13" borderId="1" xfId="4" applyFont="1" applyFill="1" applyBorder="1" applyAlignment="1">
      <alignment horizontal="center" vertical="center" wrapText="1"/>
    </xf>
    <xf numFmtId="0" fontId="4" fillId="14" borderId="1" xfId="4" applyFont="1" applyFill="1" applyBorder="1" applyAlignment="1">
      <alignment horizontal="center" vertical="center"/>
    </xf>
    <xf numFmtId="0" fontId="4" fillId="15" borderId="1" xfId="4" applyFont="1" applyFill="1" applyBorder="1" applyAlignment="1">
      <alignment horizontal="center" vertical="center" wrapText="1"/>
    </xf>
    <xf numFmtId="0" fontId="8" fillId="0" borderId="23" xfId="7" applyFont="1" applyBorder="1" applyAlignment="1">
      <alignment horizontal="center" wrapText="1"/>
    </xf>
    <xf numFmtId="0" fontId="17" fillId="0" borderId="22" xfId="7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69" fillId="20" borderId="3" xfId="11" applyFont="1" applyFill="1" applyBorder="1"/>
    <xf numFmtId="0" fontId="69" fillId="20" borderId="4" xfId="11" applyFont="1" applyFill="1" applyBorder="1"/>
    <xf numFmtId="0" fontId="69" fillId="20" borderId="0" xfId="11" applyFont="1" applyFill="1" applyBorder="1"/>
    <xf numFmtId="0" fontId="69" fillId="20" borderId="0" xfId="11" applyFont="1" applyFill="1"/>
    <xf numFmtId="4" fontId="8" fillId="0" borderId="4" xfId="4" applyNumberFormat="1" applyFont="1" applyBorder="1" applyAlignment="1">
      <alignment horizontal="center" wrapText="1"/>
    </xf>
    <xf numFmtId="4" fontId="8" fillId="0" borderId="9" xfId="4" applyNumberFormat="1" applyFont="1" applyBorder="1" applyAlignment="1">
      <alignment horizontal="center" wrapText="1"/>
    </xf>
    <xf numFmtId="4" fontId="8" fillId="0" borderId="4" xfId="4" applyNumberFormat="1" applyFont="1" applyBorder="1" applyAlignment="1">
      <alignment horizontal="right" wrapText="1"/>
    </xf>
    <xf numFmtId="4" fontId="8" fillId="0" borderId="9" xfId="4" applyNumberFormat="1" applyFont="1" applyBorder="1" applyAlignment="1">
      <alignment horizontal="right" wrapText="1"/>
    </xf>
    <xf numFmtId="0" fontId="25" fillId="0" borderId="7" xfId="11" applyFont="1" applyBorder="1" applyAlignment="1">
      <alignment horizontal="center" vertical="center" wrapText="1"/>
    </xf>
  </cellXfs>
  <cellStyles count="12">
    <cellStyle name="Гиперссылка 2" xfId="2"/>
    <cellStyle name="Обычный" xfId="0" builtinId="0"/>
    <cellStyle name="Обычный 2" xfId="3"/>
    <cellStyle name="Обычный_Приложение расчет тарифов" xfId="4"/>
    <cellStyle name="Обычный_Приложение расчет тарифов_Бабаевский_на проверку." xfId="5"/>
    <cellStyle name="Обычный_Приложение расчет тарифов_г.Вологда КЦСОН расчет тарифов 2016 " xfId="7"/>
    <cellStyle name="Обычный_Приложение расчет тарифов_Рабочий вариант расчет тарифов" xfId="6"/>
    <cellStyle name="Обычный_Приложение расчет тарифов_расчет тарифов 01.01.16" xfId="8"/>
    <cellStyle name="Обычный_Приложение расчет тарифов_форма для заполнения к 10 октября" xfId="9"/>
    <cellStyle name="Обычный_Приложение расчет тарифов_форма для заполнения к 15 апреля" xfId="10"/>
    <cellStyle name="Обычный_Распределение зпл" xfId="11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53735"/>
      <rgbColor rgb="FFEBF1DE"/>
      <rgbColor rgb="FFD7E4BD"/>
      <rgbColor rgb="FF660066"/>
      <rgbColor rgb="FFD99694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DCDB"/>
      <rgbColor rgb="FFCCFFCC"/>
      <rgbColor rgb="FFFFFF99"/>
      <rgbColor rgb="FFC3D69B"/>
      <rgbColor rgb="FFFF99CC"/>
      <rgbColor rgb="FFE6B9B8"/>
      <rgbColor rgb="FFFFCC99"/>
      <rgbColor rgb="FF3366FF"/>
      <rgbColor rgb="FF33CCCC"/>
      <rgbColor rgb="FF92D050"/>
      <rgbColor rgb="FFFAC090"/>
      <rgbColor rgb="FFFF9900"/>
      <rgbColor rgb="FFFF6600"/>
      <rgbColor rgb="FF558ED5"/>
      <rgbColor rgb="FF969696"/>
      <rgbColor rgb="FF215968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876300</xdr:colOff>
      <xdr:row>41</xdr:row>
      <xdr:rowOff>152400</xdr:rowOff>
    </xdr:to>
    <xdr:sp macro="" textlink="">
      <xdr:nvSpPr>
        <xdr:cNvPr id="102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41</xdr:row>
      <xdr:rowOff>152400</xdr:rowOff>
    </xdr:to>
    <xdr:sp macro="" textlink="">
      <xdr:nvSpPr>
        <xdr:cNvPr id="102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41</xdr:row>
      <xdr:rowOff>152400</xdr:rowOff>
    </xdr:to>
    <xdr:sp macro="" textlink="">
      <xdr:nvSpPr>
        <xdr:cNvPr id="1029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41</xdr:row>
      <xdr:rowOff>152400</xdr:rowOff>
    </xdr:to>
    <xdr:sp macro="" textlink="">
      <xdr:nvSpPr>
        <xdr:cNvPr id="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647700</xdr:colOff>
      <xdr:row>41</xdr:row>
      <xdr:rowOff>47625</xdr:rowOff>
    </xdr:to>
    <xdr:sp macro="" textlink="">
      <xdr:nvSpPr>
        <xdr:cNvPr id="205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647700</xdr:colOff>
      <xdr:row>41</xdr:row>
      <xdr:rowOff>47625</xdr:rowOff>
    </xdr:to>
    <xdr:sp macro="" textlink="">
      <xdr:nvSpPr>
        <xdr:cNvPr id="205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647700</xdr:colOff>
      <xdr:row>41</xdr:row>
      <xdr:rowOff>47625</xdr:rowOff>
    </xdr:to>
    <xdr:sp macro="" textlink="">
      <xdr:nvSpPr>
        <xdr:cNvPr id="2053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647700</xdr:colOff>
      <xdr:row>41</xdr:row>
      <xdr:rowOff>47625</xdr:rowOff>
    </xdr:to>
    <xdr:sp macro="" textlink="">
      <xdr:nvSpPr>
        <xdr:cNvPr id="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990600</xdr:colOff>
      <xdr:row>31</xdr:row>
      <xdr:rowOff>95250</xdr:rowOff>
    </xdr:to>
    <xdr:sp macro="" textlink="">
      <xdr:nvSpPr>
        <xdr:cNvPr id="307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990600</xdr:colOff>
      <xdr:row>31</xdr:row>
      <xdr:rowOff>95250</xdr:rowOff>
    </xdr:to>
    <xdr:sp macro="" textlink="">
      <xdr:nvSpPr>
        <xdr:cNvPr id="307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990600</xdr:colOff>
      <xdr:row>31</xdr:row>
      <xdr:rowOff>95250</xdr:rowOff>
    </xdr:to>
    <xdr:sp macro="" textlink="">
      <xdr:nvSpPr>
        <xdr:cNvPr id="307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990600</xdr:colOff>
      <xdr:row>31</xdr:row>
      <xdr:rowOff>95250</xdr:rowOff>
    </xdr:to>
    <xdr:sp macro="" textlink="">
      <xdr:nvSpPr>
        <xdr:cNvPr id="308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990600</xdr:colOff>
      <xdr:row>31</xdr:row>
      <xdr:rowOff>95250</xdr:rowOff>
    </xdr:to>
    <xdr:sp macro="" textlink="">
      <xdr:nvSpPr>
        <xdr:cNvPr id="3079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990600</xdr:colOff>
      <xdr:row>31</xdr:row>
      <xdr:rowOff>95250</xdr:rowOff>
    </xdr:to>
    <xdr:sp macro="" textlink="">
      <xdr:nvSpPr>
        <xdr:cNvPr id="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onsultantplus://offline/ref=3C3492FC4234C0BF4E0820C96A8658B885925EF90830839FC615212C648879FFB1889E22D590EED7E9BD6AF3mBH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  <pageSetUpPr fitToPage="1"/>
  </sheetPr>
  <dimension ref="A1:J70"/>
  <sheetViews>
    <sheetView view="pageBreakPreview" zoomScale="70" zoomScaleNormal="60" zoomScalePageLayoutView="70" workbookViewId="0">
      <selection activeCell="D20" sqref="D20"/>
    </sheetView>
  </sheetViews>
  <sheetFormatPr defaultRowHeight="15" x14ac:dyDescent="0.2"/>
  <cols>
    <col min="1" max="1" width="5.42578125" customWidth="1"/>
    <col min="2" max="2" width="53.5703125" customWidth="1"/>
    <col min="3" max="3" width="18.7109375" style="1" customWidth="1"/>
    <col min="4" max="4" width="19.85546875" style="2" customWidth="1"/>
    <col min="5" max="5" width="20" customWidth="1"/>
    <col min="6" max="6" width="8.7109375" customWidth="1"/>
    <col min="7" max="1025" width="9.140625" customWidth="1"/>
  </cols>
  <sheetData>
    <row r="1" spans="1:10" ht="21" customHeight="1" x14ac:dyDescent="0.2">
      <c r="C1" s="900" t="s">
        <v>0</v>
      </c>
      <c r="D1" s="900"/>
    </row>
    <row r="3" spans="1:10" ht="18.75" customHeight="1" x14ac:dyDescent="0.2">
      <c r="A3" s="901" t="s">
        <v>746</v>
      </c>
      <c r="B3" s="901"/>
      <c r="C3" s="901"/>
      <c r="D3" s="901"/>
      <c r="E3" s="3"/>
      <c r="F3" s="3"/>
      <c r="G3" s="3"/>
      <c r="H3" s="3"/>
      <c r="I3" s="3"/>
      <c r="J3" s="3"/>
    </row>
    <row r="4" spans="1:10" ht="15" customHeight="1" x14ac:dyDescent="0.2">
      <c r="A4" s="2"/>
      <c r="B4" s="902" t="s">
        <v>1</v>
      </c>
      <c r="C4" s="902"/>
    </row>
    <row r="5" spans="1:10" x14ac:dyDescent="0.2">
      <c r="A5" s="2"/>
      <c r="B5" s="4"/>
      <c r="C5" s="4"/>
    </row>
    <row r="6" spans="1:10" ht="15.75" customHeight="1" x14ac:dyDescent="0.3">
      <c r="A6" s="903" t="s">
        <v>2</v>
      </c>
      <c r="B6" s="903"/>
      <c r="C6" s="903"/>
      <c r="D6" s="903"/>
    </row>
    <row r="7" spans="1:10" ht="16.5" customHeight="1" x14ac:dyDescent="0.3">
      <c r="A7" s="903" t="s">
        <v>3</v>
      </c>
      <c r="B7" s="903"/>
      <c r="C7" s="903"/>
      <c r="D7" s="903"/>
    </row>
    <row r="8" spans="1:10" x14ac:dyDescent="0.2">
      <c r="A8" s="2"/>
      <c r="B8" s="5"/>
      <c r="C8" s="5"/>
    </row>
    <row r="9" spans="1:10" s="10" customFormat="1" ht="26.25" customHeight="1" x14ac:dyDescent="0.25">
      <c r="A9" s="899" t="s">
        <v>4</v>
      </c>
      <c r="B9" s="899" t="s">
        <v>5</v>
      </c>
      <c r="C9" s="899" t="s">
        <v>6</v>
      </c>
      <c r="D9" s="899" t="s">
        <v>7</v>
      </c>
      <c r="E9" s="7"/>
      <c r="F9" s="8"/>
      <c r="G9" s="9"/>
      <c r="H9" s="9"/>
    </row>
    <row r="10" spans="1:10" s="14" customFormat="1" ht="33.75" customHeight="1" x14ac:dyDescent="0.2">
      <c r="A10" s="899"/>
      <c r="B10" s="899"/>
      <c r="C10" s="899"/>
      <c r="D10" s="899"/>
      <c r="E10" s="11"/>
      <c r="F10" s="12"/>
      <c r="G10" s="13"/>
      <c r="H10" s="13"/>
    </row>
    <row r="11" spans="1:10" s="23" customFormat="1" ht="47.25" x14ac:dyDescent="0.2">
      <c r="A11" s="15">
        <v>1</v>
      </c>
      <c r="B11" s="16" t="s">
        <v>8</v>
      </c>
      <c r="C11" s="17" t="s">
        <v>9</v>
      </c>
      <c r="D11" s="18"/>
      <c r="E11" s="19" t="s">
        <v>10</v>
      </c>
      <c r="F11" s="20"/>
      <c r="G11" s="21"/>
      <c r="H11" s="22"/>
    </row>
    <row r="12" spans="1:10" s="23" customFormat="1" ht="68.45" customHeight="1" x14ac:dyDescent="0.2">
      <c r="A12" s="15">
        <f>A11+1</f>
        <v>2</v>
      </c>
      <c r="B12" s="16" t="s">
        <v>11</v>
      </c>
      <c r="C12" s="17" t="s">
        <v>12</v>
      </c>
      <c r="D12" s="18">
        <v>130</v>
      </c>
      <c r="E12" s="19" t="s">
        <v>13</v>
      </c>
      <c r="F12" s="20"/>
      <c r="G12" s="22"/>
      <c r="H12" s="22"/>
    </row>
    <row r="13" spans="1:10" s="23" customFormat="1" ht="13.9" customHeight="1" x14ac:dyDescent="0.2">
      <c r="A13" s="24"/>
      <c r="B13" s="25" t="s">
        <v>14</v>
      </c>
      <c r="C13" s="6"/>
      <c r="D13" s="26">
        <v>130</v>
      </c>
      <c r="E13" s="19"/>
      <c r="F13" s="20"/>
      <c r="G13" s="22"/>
      <c r="H13" s="22"/>
    </row>
    <row r="14" spans="1:10" s="23" customFormat="1" ht="18" customHeight="1" x14ac:dyDescent="0.2">
      <c r="A14" s="24"/>
      <c r="B14" s="25" t="s">
        <v>15</v>
      </c>
      <c r="C14" s="6"/>
      <c r="D14" s="26">
        <v>130</v>
      </c>
      <c r="E14" s="19"/>
      <c r="F14" s="20"/>
      <c r="G14" s="22"/>
      <c r="H14" s="22"/>
    </row>
    <row r="15" spans="1:10" s="23" customFormat="1" ht="18" customHeight="1" x14ac:dyDescent="0.2">
      <c r="A15" s="24"/>
      <c r="B15" s="25" t="s">
        <v>16</v>
      </c>
      <c r="C15" s="6"/>
      <c r="D15" s="26">
        <v>53</v>
      </c>
      <c r="E15" s="19"/>
      <c r="F15" s="20"/>
      <c r="G15" s="22"/>
      <c r="H15" s="22"/>
    </row>
    <row r="16" spans="1:10" s="23" customFormat="1" ht="18" customHeight="1" x14ac:dyDescent="0.2">
      <c r="A16" s="24"/>
      <c r="B16" s="25" t="s">
        <v>17</v>
      </c>
      <c r="C16" s="6"/>
      <c r="D16" s="26">
        <v>40</v>
      </c>
      <c r="E16" s="19"/>
      <c r="F16" s="20"/>
      <c r="G16" s="22"/>
      <c r="H16" s="22"/>
    </row>
    <row r="17" spans="1:8" s="23" customFormat="1" ht="29.45" customHeight="1" x14ac:dyDescent="0.2">
      <c r="A17" s="24"/>
      <c r="B17" s="25" t="s">
        <v>18</v>
      </c>
      <c r="C17" s="6"/>
      <c r="D17" s="26">
        <v>95</v>
      </c>
      <c r="E17" s="19"/>
      <c r="F17" s="20"/>
      <c r="G17" s="22"/>
      <c r="H17" s="22"/>
    </row>
    <row r="18" spans="1:8" s="23" customFormat="1" ht="17.45" customHeight="1" x14ac:dyDescent="0.2">
      <c r="A18" s="24"/>
      <c r="B18" s="25" t="s">
        <v>19</v>
      </c>
      <c r="C18" s="6"/>
      <c r="D18" s="26">
        <v>30</v>
      </c>
      <c r="E18" s="19"/>
      <c r="F18" s="20"/>
      <c r="G18" s="22"/>
      <c r="H18" s="22"/>
    </row>
    <row r="19" spans="1:8" s="23" customFormat="1" ht="16.149999999999999" customHeight="1" x14ac:dyDescent="0.2">
      <c r="A19" s="24"/>
      <c r="B19" s="25" t="s">
        <v>20</v>
      </c>
      <c r="C19" s="6"/>
      <c r="D19" s="26">
        <v>67</v>
      </c>
      <c r="E19" s="19"/>
      <c r="F19" s="20"/>
      <c r="G19" s="22"/>
      <c r="H19" s="22"/>
    </row>
    <row r="20" spans="1:8" s="23" customFormat="1" ht="45" customHeight="1" x14ac:dyDescent="0.2">
      <c r="A20" s="898" t="s">
        <v>21</v>
      </c>
      <c r="B20" s="16" t="s">
        <v>22</v>
      </c>
      <c r="C20" s="17" t="s">
        <v>23</v>
      </c>
      <c r="D20" s="18">
        <f>D21+D22+D23+D24+D25+D26+D27</f>
        <v>0</v>
      </c>
      <c r="E20" s="19" t="s">
        <v>24</v>
      </c>
      <c r="F20" s="20"/>
      <c r="G20" s="22"/>
      <c r="H20" s="22"/>
    </row>
    <row r="21" spans="1:8" ht="17.45" customHeight="1" x14ac:dyDescent="0.2">
      <c r="A21" s="898"/>
      <c r="B21" s="25" t="s">
        <v>14</v>
      </c>
      <c r="C21" s="6"/>
      <c r="D21" s="27"/>
      <c r="E21" s="28"/>
      <c r="F21" s="29"/>
      <c r="G21" s="2"/>
      <c r="H21" s="2"/>
    </row>
    <row r="22" spans="1:8" ht="17.45" customHeight="1" x14ac:dyDescent="0.2">
      <c r="A22" s="898"/>
      <c r="B22" s="25" t="s">
        <v>25</v>
      </c>
      <c r="C22" s="6"/>
      <c r="D22" s="27"/>
      <c r="E22" s="28"/>
      <c r="F22" s="29"/>
      <c r="G22" s="2"/>
      <c r="H22" s="2"/>
    </row>
    <row r="23" spans="1:8" ht="19.149999999999999" customHeight="1" x14ac:dyDescent="0.2">
      <c r="A23" s="898"/>
      <c r="B23" s="25" t="s">
        <v>17</v>
      </c>
      <c r="C23" s="6"/>
      <c r="D23" s="27"/>
      <c r="E23" s="28"/>
      <c r="F23" s="29"/>
      <c r="G23" s="2"/>
      <c r="H23" s="2"/>
    </row>
    <row r="24" spans="1:8" ht="17.45" customHeight="1" x14ac:dyDescent="0.2">
      <c r="A24" s="898"/>
      <c r="B24" s="25" t="s">
        <v>16</v>
      </c>
      <c r="C24" s="6"/>
      <c r="D24" s="27"/>
      <c r="E24" s="28"/>
      <c r="F24" s="29"/>
      <c r="G24" s="2"/>
      <c r="H24" s="2"/>
    </row>
    <row r="25" spans="1:8" ht="17.45" customHeight="1" x14ac:dyDescent="0.2">
      <c r="A25" s="898"/>
      <c r="B25" s="25" t="s">
        <v>26</v>
      </c>
      <c r="C25" s="6"/>
      <c r="D25" s="27"/>
      <c r="E25" s="28"/>
      <c r="F25" s="29"/>
      <c r="G25" s="2"/>
      <c r="H25" s="2"/>
    </row>
    <row r="26" spans="1:8" ht="15.75" x14ac:dyDescent="0.2">
      <c r="A26" s="898"/>
      <c r="B26" s="25" t="s">
        <v>27</v>
      </c>
      <c r="C26" s="6"/>
      <c r="D26" s="27"/>
      <c r="E26" s="28"/>
      <c r="F26" s="29"/>
      <c r="G26" s="2"/>
      <c r="H26" s="2"/>
    </row>
    <row r="27" spans="1:8" ht="36.6" customHeight="1" x14ac:dyDescent="0.2">
      <c r="A27" s="898"/>
      <c r="B27" s="25" t="s">
        <v>18</v>
      </c>
      <c r="C27" s="6"/>
      <c r="D27" s="27"/>
      <c r="E27" s="28"/>
      <c r="F27" s="29"/>
      <c r="G27" s="2"/>
      <c r="H27" s="2"/>
    </row>
    <row r="28" spans="1:8" s="23" customFormat="1" ht="94.5" customHeight="1" x14ac:dyDescent="0.2">
      <c r="A28" s="897" t="s">
        <v>28</v>
      </c>
      <c r="B28" s="16" t="s">
        <v>29</v>
      </c>
      <c r="C28" s="17" t="s">
        <v>23</v>
      </c>
      <c r="D28" s="18"/>
      <c r="E28" s="19" t="s">
        <v>30</v>
      </c>
      <c r="F28" s="20"/>
      <c r="G28" s="22"/>
      <c r="H28" s="22"/>
    </row>
    <row r="29" spans="1:8" ht="20.45" customHeight="1" x14ac:dyDescent="0.2">
      <c r="A29" s="897"/>
      <c r="B29" s="25" t="s">
        <v>25</v>
      </c>
      <c r="C29" s="6"/>
      <c r="D29" s="27"/>
      <c r="E29" s="28"/>
      <c r="F29" s="29"/>
      <c r="G29" s="2"/>
      <c r="H29" s="2"/>
    </row>
    <row r="30" spans="1:8" ht="20.45" customHeight="1" x14ac:dyDescent="0.2">
      <c r="A30" s="897"/>
      <c r="B30" s="25" t="s">
        <v>17</v>
      </c>
      <c r="C30" s="6"/>
      <c r="D30" s="27"/>
      <c r="E30" s="28"/>
      <c r="F30" s="29"/>
      <c r="G30" s="2"/>
      <c r="H30" s="2"/>
    </row>
    <row r="31" spans="1:8" ht="20.45" customHeight="1" x14ac:dyDescent="0.2">
      <c r="A31" s="897"/>
      <c r="B31" s="25" t="s">
        <v>16</v>
      </c>
      <c r="C31" s="6"/>
      <c r="D31" s="27"/>
      <c r="E31" s="28"/>
      <c r="F31" s="29"/>
      <c r="G31" s="2"/>
      <c r="H31" s="2"/>
    </row>
    <row r="32" spans="1:8" ht="20.45" customHeight="1" x14ac:dyDescent="0.2">
      <c r="A32" s="897"/>
      <c r="B32" s="25" t="s">
        <v>26</v>
      </c>
      <c r="C32" s="6"/>
      <c r="D32" s="27"/>
      <c r="E32" s="28"/>
      <c r="F32" s="29"/>
      <c r="G32" s="2"/>
      <c r="H32" s="2"/>
    </row>
    <row r="33" spans="1:8" ht="19.899999999999999" customHeight="1" x14ac:dyDescent="0.2">
      <c r="A33" s="897"/>
      <c r="B33" s="25" t="s">
        <v>27</v>
      </c>
      <c r="C33" s="6"/>
      <c r="D33" s="27"/>
      <c r="E33" s="28"/>
      <c r="F33" s="29"/>
      <c r="G33" s="2"/>
      <c r="H33" s="2"/>
    </row>
    <row r="34" spans="1:8" ht="19.899999999999999" customHeight="1" x14ac:dyDescent="0.2">
      <c r="A34" s="897"/>
      <c r="B34" s="25" t="s">
        <v>18</v>
      </c>
      <c r="C34" s="6"/>
      <c r="D34" s="27"/>
      <c r="E34" s="28"/>
      <c r="F34" s="29"/>
      <c r="G34" s="2"/>
      <c r="H34" s="2"/>
    </row>
    <row r="35" spans="1:8" s="23" customFormat="1" ht="110.25" x14ac:dyDescent="0.2">
      <c r="A35" s="898">
        <v>4</v>
      </c>
      <c r="B35" s="16" t="s">
        <v>31</v>
      </c>
      <c r="C35" s="17" t="s">
        <v>12</v>
      </c>
      <c r="D35" s="18"/>
      <c r="E35" s="19" t="s">
        <v>32</v>
      </c>
      <c r="F35" s="20"/>
      <c r="G35" s="22"/>
      <c r="H35" s="22"/>
    </row>
    <row r="36" spans="1:8" s="23" customFormat="1" ht="19.899999999999999" customHeight="1" x14ac:dyDescent="0.2">
      <c r="A36" s="898"/>
      <c r="B36" s="25" t="s">
        <v>33</v>
      </c>
      <c r="C36" s="30"/>
      <c r="D36" s="27">
        <v>0</v>
      </c>
      <c r="E36" s="19"/>
      <c r="F36" s="20"/>
      <c r="G36" s="22"/>
      <c r="H36" s="22"/>
    </row>
    <row r="37" spans="1:8" s="34" customFormat="1" ht="23.45" customHeight="1" x14ac:dyDescent="0.2">
      <c r="A37" s="898"/>
      <c r="B37" s="25" t="s">
        <v>34</v>
      </c>
      <c r="C37" s="30"/>
      <c r="D37" s="27">
        <v>0</v>
      </c>
      <c r="E37" s="31"/>
      <c r="F37" s="32"/>
      <c r="G37" s="33"/>
      <c r="H37" s="33"/>
    </row>
    <row r="38" spans="1:8" s="34" customFormat="1" ht="24.6" customHeight="1" x14ac:dyDescent="0.2">
      <c r="A38" s="898"/>
      <c r="B38" s="25" t="s">
        <v>35</v>
      </c>
      <c r="C38" s="30"/>
      <c r="D38" s="27">
        <v>0</v>
      </c>
      <c r="E38" s="31"/>
      <c r="F38" s="32"/>
      <c r="G38" s="33"/>
      <c r="H38" s="33"/>
    </row>
    <row r="39" spans="1:8" s="34" customFormat="1" ht="23.45" customHeight="1" x14ac:dyDescent="0.2">
      <c r="A39" s="898"/>
      <c r="B39" s="25" t="s">
        <v>16</v>
      </c>
      <c r="C39" s="30"/>
      <c r="D39" s="27">
        <v>0</v>
      </c>
      <c r="E39" s="31"/>
      <c r="F39" s="32"/>
      <c r="G39" s="33"/>
      <c r="H39" s="33"/>
    </row>
    <row r="40" spans="1:8" s="34" customFormat="1" ht="23.45" customHeight="1" x14ac:dyDescent="0.2">
      <c r="A40" s="898"/>
      <c r="B40" s="25" t="s">
        <v>36</v>
      </c>
      <c r="C40" s="30"/>
      <c r="D40" s="27">
        <v>0</v>
      </c>
      <c r="E40" s="31"/>
      <c r="F40" s="32"/>
      <c r="G40" s="33"/>
      <c r="H40" s="33"/>
    </row>
    <row r="41" spans="1:8" s="34" customFormat="1" ht="22.15" customHeight="1" x14ac:dyDescent="0.2">
      <c r="A41" s="898"/>
      <c r="B41" s="25" t="s">
        <v>37</v>
      </c>
      <c r="C41" s="30"/>
      <c r="D41" s="27">
        <v>0</v>
      </c>
      <c r="E41" s="31"/>
      <c r="F41" s="32"/>
      <c r="G41" s="33"/>
      <c r="H41" s="33"/>
    </row>
    <row r="42" spans="1:8" s="34" customFormat="1" ht="21" customHeight="1" x14ac:dyDescent="0.2">
      <c r="A42" s="898"/>
      <c r="B42" s="25" t="s">
        <v>18</v>
      </c>
      <c r="C42" s="30"/>
      <c r="D42" s="27">
        <v>0</v>
      </c>
      <c r="E42" s="31"/>
      <c r="F42" s="32"/>
      <c r="G42" s="33"/>
      <c r="H42" s="33"/>
    </row>
    <row r="43" spans="1:8" s="23" customFormat="1" ht="78.75" x14ac:dyDescent="0.2">
      <c r="A43" s="15">
        <f>A35+1</f>
        <v>5</v>
      </c>
      <c r="B43" s="16" t="s">
        <v>38</v>
      </c>
      <c r="C43" s="17" t="s">
        <v>12</v>
      </c>
      <c r="D43" s="18">
        <v>0</v>
      </c>
      <c r="E43" s="19" t="s">
        <v>39</v>
      </c>
      <c r="F43" s="20"/>
      <c r="G43" s="22"/>
      <c r="H43" s="22"/>
    </row>
    <row r="44" spans="1:8" s="23" customFormat="1" ht="47.25" x14ac:dyDescent="0.2">
      <c r="A44" s="15">
        <f>A43+1</f>
        <v>6</v>
      </c>
      <c r="B44" s="16" t="s">
        <v>40</v>
      </c>
      <c r="C44" s="17" t="s">
        <v>41</v>
      </c>
      <c r="D44" s="18">
        <v>0</v>
      </c>
      <c r="E44" s="19" t="s">
        <v>42</v>
      </c>
      <c r="F44" s="20"/>
      <c r="G44" s="22"/>
      <c r="H44" s="22"/>
    </row>
    <row r="45" spans="1:8" s="23" customFormat="1" ht="47.25" x14ac:dyDescent="0.2">
      <c r="A45" s="898">
        <v>7</v>
      </c>
      <c r="B45" s="16" t="s">
        <v>43</v>
      </c>
      <c r="C45" s="17" t="s">
        <v>41</v>
      </c>
      <c r="D45" s="18">
        <f>D46+D47</f>
        <v>0</v>
      </c>
      <c r="E45" s="19" t="s">
        <v>44</v>
      </c>
      <c r="F45" s="35"/>
      <c r="G45" s="22"/>
      <c r="H45" s="22"/>
    </row>
    <row r="46" spans="1:8" s="23" customFormat="1" ht="45" x14ac:dyDescent="0.2">
      <c r="A46" s="898"/>
      <c r="B46" s="36" t="s">
        <v>45</v>
      </c>
      <c r="C46" s="6"/>
      <c r="D46" s="26"/>
      <c r="E46" s="19"/>
      <c r="F46" s="35"/>
      <c r="G46" s="22"/>
      <c r="H46" s="22"/>
    </row>
    <row r="47" spans="1:8" s="23" customFormat="1" ht="75" x14ac:dyDescent="0.2">
      <c r="A47" s="898"/>
      <c r="B47" s="36" t="s">
        <v>46</v>
      </c>
      <c r="C47" s="6"/>
      <c r="D47" s="26"/>
      <c r="E47" s="19"/>
      <c r="F47" s="35"/>
      <c r="G47" s="22"/>
      <c r="H47" s="22"/>
    </row>
    <row r="48" spans="1:8" s="23" customFormat="1" ht="71.45" customHeight="1" x14ac:dyDescent="0.2">
      <c r="A48" s="15">
        <f>A45+1</f>
        <v>8</v>
      </c>
      <c r="B48" s="16" t="s">
        <v>47</v>
      </c>
      <c r="C48" s="17" t="s">
        <v>48</v>
      </c>
      <c r="D48" s="18">
        <v>0</v>
      </c>
      <c r="E48" s="19" t="s">
        <v>49</v>
      </c>
      <c r="F48" s="20"/>
      <c r="G48" s="22"/>
      <c r="H48" s="22"/>
    </row>
    <row r="49" spans="1:8" s="14" customFormat="1" ht="47.25" x14ac:dyDescent="0.2">
      <c r="A49" s="15">
        <v>9</v>
      </c>
      <c r="B49" s="16" t="s">
        <v>50</v>
      </c>
      <c r="C49" s="17" t="s">
        <v>9</v>
      </c>
      <c r="D49" s="18">
        <v>0</v>
      </c>
      <c r="E49" s="11"/>
      <c r="F49" s="12"/>
      <c r="G49" s="13"/>
      <c r="H49" s="13"/>
    </row>
    <row r="50" spans="1:8" ht="18.75" x14ac:dyDescent="0.2">
      <c r="B50" s="37"/>
      <c r="C50" s="37"/>
      <c r="D50" s="38"/>
      <c r="E50" s="39"/>
      <c r="F50" s="14"/>
    </row>
    <row r="51" spans="1:8" ht="18.75" x14ac:dyDescent="0.2">
      <c r="B51" s="37"/>
      <c r="C51" s="37"/>
      <c r="D51" s="38"/>
      <c r="E51" s="37"/>
      <c r="F51" s="14"/>
    </row>
    <row r="52" spans="1:8" ht="18.75" x14ac:dyDescent="0.2">
      <c r="B52" s="37"/>
      <c r="C52" s="37"/>
      <c r="D52" s="38"/>
      <c r="E52" s="37"/>
      <c r="F52" s="14"/>
    </row>
    <row r="53" spans="1:8" ht="18.75" x14ac:dyDescent="0.2">
      <c r="B53" s="37"/>
      <c r="C53" s="37"/>
      <c r="D53" s="38"/>
      <c r="E53" s="37"/>
      <c r="F53" s="14"/>
    </row>
    <row r="54" spans="1:8" ht="18.75" x14ac:dyDescent="0.2">
      <c r="B54" s="37"/>
      <c r="C54" s="37"/>
      <c r="D54" s="38"/>
      <c r="E54" s="37"/>
      <c r="F54" s="14"/>
    </row>
    <row r="55" spans="1:8" ht="18.75" x14ac:dyDescent="0.2">
      <c r="B55" s="37"/>
      <c r="C55" s="37"/>
      <c r="D55" s="38"/>
      <c r="E55" s="37"/>
      <c r="F55" s="14"/>
    </row>
    <row r="56" spans="1:8" ht="18.75" x14ac:dyDescent="0.2">
      <c r="B56" s="37"/>
      <c r="C56" s="37"/>
      <c r="D56" s="38"/>
      <c r="E56" s="37"/>
      <c r="F56" s="14"/>
    </row>
    <row r="57" spans="1:8" ht="18.75" x14ac:dyDescent="0.2">
      <c r="B57" s="37"/>
      <c r="C57" s="37"/>
      <c r="D57" s="38"/>
      <c r="E57" s="37"/>
      <c r="F57" s="14"/>
    </row>
    <row r="58" spans="1:8" ht="18.75" x14ac:dyDescent="0.2">
      <c r="B58" s="37"/>
      <c r="C58" s="37"/>
      <c r="D58" s="38"/>
      <c r="E58" s="37"/>
      <c r="F58" s="14"/>
    </row>
    <row r="59" spans="1:8" ht="18.75" x14ac:dyDescent="0.2">
      <c r="B59" s="37"/>
      <c r="C59" s="37"/>
      <c r="D59" s="38"/>
      <c r="E59" s="37"/>
      <c r="F59" s="14"/>
    </row>
    <row r="60" spans="1:8" x14ac:dyDescent="0.2">
      <c r="B60" s="40"/>
      <c r="C60" s="40"/>
      <c r="D60" s="41"/>
      <c r="E60" s="40"/>
    </row>
    <row r="61" spans="1:8" x14ac:dyDescent="0.2">
      <c r="B61" s="40"/>
      <c r="C61" s="40"/>
      <c r="D61" s="41"/>
      <c r="E61" s="40"/>
    </row>
    <row r="62" spans="1:8" x14ac:dyDescent="0.2">
      <c r="B62" s="40"/>
      <c r="C62" s="40"/>
      <c r="D62" s="41"/>
      <c r="E62" s="40"/>
    </row>
    <row r="63" spans="1:8" x14ac:dyDescent="0.2">
      <c r="B63" s="40"/>
      <c r="C63" s="40"/>
      <c r="D63" s="41"/>
      <c r="E63" s="40"/>
    </row>
    <row r="64" spans="1:8" x14ac:dyDescent="0.2">
      <c r="B64" s="40"/>
      <c r="C64" s="40"/>
      <c r="D64" s="41"/>
      <c r="E64" s="40"/>
    </row>
    <row r="65" spans="2:5" x14ac:dyDescent="0.2">
      <c r="B65" s="40"/>
      <c r="C65" s="40"/>
      <c r="D65" s="41"/>
      <c r="E65" s="40"/>
    </row>
    <row r="66" spans="2:5" x14ac:dyDescent="0.2">
      <c r="B66" s="40"/>
      <c r="C66" s="40"/>
      <c r="D66" s="41"/>
      <c r="E66" s="40"/>
    </row>
    <row r="67" spans="2:5" x14ac:dyDescent="0.2">
      <c r="B67" s="40"/>
      <c r="C67" s="40"/>
      <c r="D67" s="41"/>
      <c r="E67" s="40"/>
    </row>
    <row r="68" spans="2:5" x14ac:dyDescent="0.2">
      <c r="B68" s="40"/>
      <c r="C68" s="40"/>
      <c r="D68" s="41"/>
      <c r="E68" s="40"/>
    </row>
    <row r="69" spans="2:5" x14ac:dyDescent="0.2">
      <c r="B69" s="40"/>
      <c r="C69" s="40"/>
      <c r="D69" s="41"/>
      <c r="E69" s="40"/>
    </row>
    <row r="70" spans="2:5" x14ac:dyDescent="0.2">
      <c r="B70" s="40"/>
      <c r="C70" s="40"/>
      <c r="D70" s="41"/>
      <c r="E70" s="40"/>
    </row>
  </sheetData>
  <mergeCells count="13">
    <mergeCell ref="C9:C10"/>
    <mergeCell ref="D9:D10"/>
    <mergeCell ref="A20:A27"/>
    <mergeCell ref="C1:D1"/>
    <mergeCell ref="A3:D3"/>
    <mergeCell ref="B4:C4"/>
    <mergeCell ref="A6:D6"/>
    <mergeCell ref="A7:D7"/>
    <mergeCell ref="A28:A34"/>
    <mergeCell ref="A35:A42"/>
    <mergeCell ref="A45:A47"/>
    <mergeCell ref="A9:A10"/>
    <mergeCell ref="B9:B10"/>
  </mergeCells>
  <pageMargins left="1.1812499999999999" right="0.196527777777778" top="0.78749999999999998" bottom="0.59027777777777801" header="0.51180555555555496" footer="0.51180555555555496"/>
  <pageSetup paperSize="9" scale="50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MK132"/>
  <sheetViews>
    <sheetView view="pageBreakPreview" zoomScale="55" zoomScaleNormal="100" zoomScalePageLayoutView="55" workbookViewId="0">
      <pane xSplit="2" ySplit="11" topLeftCell="H54" activePane="bottomRight" state="frozen"/>
      <selection pane="topRight" activeCell="H1" sqref="H1"/>
      <selection pane="bottomLeft" activeCell="A27" sqref="A27"/>
      <selection pane="bottomRight" activeCell="S110" sqref="S110"/>
    </sheetView>
  </sheetViews>
  <sheetFormatPr defaultRowHeight="12.75" x14ac:dyDescent="0.2"/>
  <cols>
    <col min="1" max="1" width="47.85546875" style="414" customWidth="1"/>
    <col min="2" max="2" width="10.140625" style="415" customWidth="1"/>
    <col min="3" max="3" width="29.85546875" style="415" customWidth="1"/>
    <col min="4" max="4" width="26" style="415" customWidth="1"/>
    <col min="5" max="5" width="12.7109375" style="414" customWidth="1"/>
    <col min="6" max="6" width="12.28515625" style="414" customWidth="1"/>
    <col min="7" max="7" width="15.140625" style="414" customWidth="1"/>
    <col min="8" max="12" width="14.7109375" style="414" customWidth="1"/>
    <col min="13" max="13" width="15.85546875" style="414" customWidth="1"/>
    <col min="14" max="14" width="14.7109375" style="414" customWidth="1"/>
    <col min="15" max="15" width="15.42578125" style="414" customWidth="1"/>
    <col min="16" max="16" width="14.5703125" style="414" customWidth="1"/>
    <col min="17" max="17" width="19.5703125" style="414" customWidth="1"/>
    <col min="18" max="18" width="12" style="416" customWidth="1"/>
    <col min="19" max="19" width="10.7109375" style="414" customWidth="1"/>
    <col min="20" max="1025" width="9.140625" style="414" customWidth="1"/>
  </cols>
  <sheetData>
    <row r="1" spans="1:18" ht="15.75" x14ac:dyDescent="0.25">
      <c r="A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1005" t="s">
        <v>509</v>
      </c>
      <c r="Q1" s="1005"/>
    </row>
    <row r="2" spans="1:18" ht="13.5" customHeight="1" x14ac:dyDescent="0.25">
      <c r="A2" s="418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</row>
    <row r="3" spans="1:18" ht="14.25" hidden="1" x14ac:dyDescent="0.2">
      <c r="A3" s="420"/>
    </row>
    <row r="4" spans="1:18" ht="18.75" customHeight="1" x14ac:dyDescent="0.3">
      <c r="A4" s="1006" t="s">
        <v>510</v>
      </c>
      <c r="B4" s="1006"/>
      <c r="C4" s="1006"/>
      <c r="D4" s="1006"/>
      <c r="E4" s="1006"/>
      <c r="F4" s="1006"/>
      <c r="G4" s="1006"/>
      <c r="H4" s="1006"/>
      <c r="I4" s="1006"/>
      <c r="J4" s="1006"/>
      <c r="K4" s="1006"/>
      <c r="L4" s="1006"/>
      <c r="M4" s="1006"/>
      <c r="N4" s="1006"/>
      <c r="O4" s="1006"/>
      <c r="P4" s="1006"/>
      <c r="Q4" s="1006"/>
    </row>
    <row r="5" spans="1:18" ht="15.75" hidden="1" customHeight="1" x14ac:dyDescent="0.25">
      <c r="A5" s="1007"/>
      <c r="B5" s="1007"/>
      <c r="C5" s="1007"/>
      <c r="D5" s="1007"/>
      <c r="E5" s="1007"/>
      <c r="F5" s="1007"/>
      <c r="G5" s="1007"/>
      <c r="H5" s="1007"/>
      <c r="I5" s="1007"/>
      <c r="J5" s="1007"/>
      <c r="K5" s="1007"/>
      <c r="L5" s="1007"/>
      <c r="M5" s="1007"/>
      <c r="N5" s="1007"/>
      <c r="O5" s="1007"/>
      <c r="P5" s="1007"/>
      <c r="Q5" s="1007"/>
    </row>
    <row r="6" spans="1:18" ht="54" customHeight="1" x14ac:dyDescent="0.25">
      <c r="A6" s="1008" t="str">
        <f>'Прил.9 услуги'!B11</f>
        <v>Содержание и воспитание детей-сирот и детей, оставшихся без попечения родителей, детей, находящихся в трудной жизненной ситуации</v>
      </c>
      <c r="B6" s="1008"/>
      <c r="C6" s="1008"/>
      <c r="D6" s="1008"/>
      <c r="E6" s="1008"/>
      <c r="F6" s="1008"/>
      <c r="G6" s="1008"/>
      <c r="H6" s="1008"/>
      <c r="I6" s="1008"/>
      <c r="J6" s="1008"/>
      <c r="K6" s="1008"/>
      <c r="L6" s="1008"/>
      <c r="M6" s="1008"/>
      <c r="N6" s="1008"/>
      <c r="O6" s="1008"/>
      <c r="P6" s="1008"/>
      <c r="Q6" s="1008"/>
    </row>
    <row r="7" spans="1:18" ht="14.25" customHeight="1" x14ac:dyDescent="0.2">
      <c r="A7" s="1009" t="s">
        <v>511</v>
      </c>
      <c r="B7" s="1009"/>
      <c r="C7" s="1009"/>
      <c r="D7" s="1009"/>
      <c r="E7" s="1009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</row>
    <row r="8" spans="1:18" x14ac:dyDescent="0.2">
      <c r="A8" s="423"/>
      <c r="B8" s="423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</row>
    <row r="9" spans="1:18" ht="16.5" customHeight="1" x14ac:dyDescent="0.25">
      <c r="A9" s="993" t="s">
        <v>512</v>
      </c>
      <c r="B9" s="993" t="s">
        <v>486</v>
      </c>
      <c r="C9" s="993" t="s">
        <v>183</v>
      </c>
      <c r="D9" s="993"/>
      <c r="E9" s="1001" t="s">
        <v>513</v>
      </c>
      <c r="F9" s="1001"/>
      <c r="G9" s="1001"/>
      <c r="H9" s="1001"/>
      <c r="I9" s="1001"/>
      <c r="J9" s="1001"/>
      <c r="K9" s="1001"/>
      <c r="L9" s="1001"/>
      <c r="M9" s="1001"/>
      <c r="N9" s="1001"/>
      <c r="O9" s="1001"/>
      <c r="P9" s="1001"/>
      <c r="Q9" s="1001"/>
    </row>
    <row r="10" spans="1:18" ht="51" customHeight="1" x14ac:dyDescent="0.2">
      <c r="A10" s="993"/>
      <c r="B10" s="993"/>
      <c r="C10" s="993"/>
      <c r="D10" s="993"/>
      <c r="E10" s="993" t="s">
        <v>514</v>
      </c>
      <c r="F10" s="993"/>
      <c r="G10" s="993"/>
      <c r="H10" s="993"/>
      <c r="I10" s="1002" t="s">
        <v>515</v>
      </c>
      <c r="J10" s="1002"/>
      <c r="K10" s="1002"/>
      <c r="L10" s="1002"/>
      <c r="M10" s="1003" t="s">
        <v>516</v>
      </c>
      <c r="N10" s="1003"/>
      <c r="O10" s="1004" t="s">
        <v>517</v>
      </c>
      <c r="P10" s="1004"/>
      <c r="Q10" s="1004"/>
    </row>
    <row r="11" spans="1:18" ht="104.25" customHeight="1" x14ac:dyDescent="0.2">
      <c r="A11" s="993"/>
      <c r="B11" s="993"/>
      <c r="C11" s="993"/>
      <c r="D11" s="993"/>
      <c r="E11" s="425" t="s">
        <v>518</v>
      </c>
      <c r="F11" s="425" t="s">
        <v>519</v>
      </c>
      <c r="G11" s="425" t="s">
        <v>520</v>
      </c>
      <c r="H11" s="424" t="s">
        <v>521</v>
      </c>
      <c r="I11" s="425" t="s">
        <v>518</v>
      </c>
      <c r="J11" s="425" t="s">
        <v>519</v>
      </c>
      <c r="K11" s="425" t="s">
        <v>520</v>
      </c>
      <c r="L11" s="425" t="s">
        <v>521</v>
      </c>
      <c r="M11" s="428" t="s">
        <v>522</v>
      </c>
      <c r="N11" s="426" t="s">
        <v>523</v>
      </c>
      <c r="O11" s="428" t="s">
        <v>522</v>
      </c>
      <c r="P11" s="426" t="s">
        <v>523</v>
      </c>
      <c r="Q11" s="429" t="s">
        <v>524</v>
      </c>
    </row>
    <row r="12" spans="1:18" x14ac:dyDescent="0.2">
      <c r="A12" s="430">
        <v>1</v>
      </c>
      <c r="B12" s="430">
        <v>2</v>
      </c>
      <c r="C12" s="430">
        <v>3</v>
      </c>
      <c r="D12" s="430"/>
      <c r="E12" s="430">
        <v>4</v>
      </c>
      <c r="F12" s="430">
        <v>5</v>
      </c>
      <c r="G12" s="430">
        <v>6</v>
      </c>
      <c r="H12" s="430">
        <v>7</v>
      </c>
      <c r="I12" s="430">
        <v>8</v>
      </c>
      <c r="J12" s="430">
        <v>9</v>
      </c>
      <c r="K12" s="430">
        <v>10</v>
      </c>
      <c r="L12" s="430">
        <v>11</v>
      </c>
      <c r="M12" s="430">
        <v>12</v>
      </c>
      <c r="N12" s="430">
        <v>13</v>
      </c>
      <c r="O12" s="430">
        <v>8</v>
      </c>
      <c r="P12" s="430">
        <f>O12+1</f>
        <v>9</v>
      </c>
      <c r="Q12" s="430" t="s">
        <v>525</v>
      </c>
    </row>
    <row r="13" spans="1:18" ht="27.75" customHeight="1" x14ac:dyDescent="0.2">
      <c r="A13" s="998" t="s">
        <v>526</v>
      </c>
      <c r="B13" s="998"/>
      <c r="C13" s="998"/>
      <c r="D13" s="998"/>
      <c r="E13" s="998"/>
      <c r="F13" s="998"/>
      <c r="G13" s="998"/>
      <c r="H13" s="998"/>
      <c r="I13" s="998"/>
      <c r="J13" s="998"/>
      <c r="K13" s="998"/>
      <c r="L13" s="998"/>
      <c r="M13" s="998"/>
      <c r="N13" s="998"/>
      <c r="O13" s="998"/>
      <c r="P13" s="998"/>
      <c r="Q13" s="998"/>
    </row>
    <row r="14" spans="1:18" s="432" customFormat="1" ht="18" customHeight="1" x14ac:dyDescent="0.2">
      <c r="A14" s="999" t="s">
        <v>527</v>
      </c>
      <c r="B14" s="999"/>
      <c r="C14" s="999"/>
      <c r="D14" s="999"/>
      <c r="E14" s="999"/>
      <c r="F14" s="999"/>
      <c r="G14" s="999"/>
      <c r="H14" s="999"/>
      <c r="I14" s="999"/>
      <c r="J14" s="999"/>
      <c r="K14" s="999"/>
      <c r="L14" s="999"/>
      <c r="M14" s="999"/>
      <c r="N14" s="999"/>
      <c r="O14" s="999"/>
      <c r="P14" s="999"/>
      <c r="Q14" s="999"/>
      <c r="R14" s="431"/>
    </row>
    <row r="15" spans="1:18" s="432" customFormat="1" ht="37.5" customHeight="1" x14ac:dyDescent="0.25">
      <c r="A15" s="387" t="s">
        <v>528</v>
      </c>
      <c r="B15" s="433"/>
      <c r="C15" s="982" t="s">
        <v>529</v>
      </c>
      <c r="D15" s="982"/>
      <c r="E15" s="394" t="s">
        <v>86</v>
      </c>
      <c r="F15" s="394" t="s">
        <v>86</v>
      </c>
      <c r="G15" s="394" t="s">
        <v>86</v>
      </c>
      <c r="H15" s="394" t="s">
        <v>86</v>
      </c>
      <c r="I15" s="394" t="s">
        <v>86</v>
      </c>
      <c r="J15" s="394" t="s">
        <v>86</v>
      </c>
      <c r="K15" s="394" t="s">
        <v>86</v>
      </c>
      <c r="L15" s="394" t="s">
        <v>86</v>
      </c>
      <c r="M15" s="394"/>
      <c r="N15" s="394"/>
      <c r="O15" s="394" t="s">
        <v>86</v>
      </c>
      <c r="P15" s="394" t="s">
        <v>86</v>
      </c>
      <c r="Q15" s="394" t="s">
        <v>86</v>
      </c>
      <c r="R15" s="431"/>
    </row>
    <row r="16" spans="1:18" s="432" customFormat="1" ht="24" customHeight="1" x14ac:dyDescent="0.25">
      <c r="A16" s="400" t="s">
        <v>530</v>
      </c>
      <c r="B16" s="433">
        <v>211</v>
      </c>
      <c r="C16" s="982"/>
      <c r="D16" s="982"/>
      <c r="E16" s="394" t="s">
        <v>86</v>
      </c>
      <c r="F16" s="394" t="s">
        <v>86</v>
      </c>
      <c r="G16" s="394" t="s">
        <v>86</v>
      </c>
      <c r="H16" s="394" t="s">
        <v>86</v>
      </c>
      <c r="I16" s="394" t="s">
        <v>86</v>
      </c>
      <c r="J16" s="394" t="s">
        <v>86</v>
      </c>
      <c r="K16" s="394" t="s">
        <v>86</v>
      </c>
      <c r="L16" s="394" t="s">
        <v>86</v>
      </c>
      <c r="M16" s="434"/>
      <c r="N16" s="434"/>
      <c r="O16" s="434"/>
      <c r="P16" s="434"/>
      <c r="Q16" s="435">
        <f>O16+P16</f>
        <v>0</v>
      </c>
      <c r="R16" s="431"/>
    </row>
    <row r="17" spans="1:18" s="432" customFormat="1" ht="22.5" customHeight="1" x14ac:dyDescent="0.25">
      <c r="A17" s="400" t="s">
        <v>531</v>
      </c>
      <c r="B17" s="433">
        <v>213</v>
      </c>
      <c r="C17" s="982"/>
      <c r="D17" s="982"/>
      <c r="E17" s="394" t="s">
        <v>86</v>
      </c>
      <c r="F17" s="394" t="s">
        <v>86</v>
      </c>
      <c r="G17" s="394" t="s">
        <v>86</v>
      </c>
      <c r="H17" s="394" t="s">
        <v>86</v>
      </c>
      <c r="I17" s="394" t="s">
        <v>86</v>
      </c>
      <c r="J17" s="394" t="s">
        <v>86</v>
      </c>
      <c r="K17" s="394" t="s">
        <v>86</v>
      </c>
      <c r="L17" s="394" t="s">
        <v>86</v>
      </c>
      <c r="M17" s="435">
        <f>M16*30.2%</f>
        <v>0</v>
      </c>
      <c r="N17" s="435">
        <f>N16*30.2%</f>
        <v>0</v>
      </c>
      <c r="O17" s="435">
        <f>O16*30.2%</f>
        <v>0</v>
      </c>
      <c r="P17" s="435">
        <f>P16*30.2%</f>
        <v>0</v>
      </c>
      <c r="Q17" s="435">
        <f>O17+P17</f>
        <v>0</v>
      </c>
      <c r="R17" s="431"/>
    </row>
    <row r="18" spans="1:18" s="432" customFormat="1" ht="19.5" customHeight="1" x14ac:dyDescent="0.25">
      <c r="A18" s="436" t="s">
        <v>532</v>
      </c>
      <c r="B18" s="437"/>
      <c r="C18" s="988"/>
      <c r="D18" s="988"/>
      <c r="E18" s="439" t="s">
        <v>86</v>
      </c>
      <c r="F18" s="439" t="s">
        <v>86</v>
      </c>
      <c r="G18" s="439" t="s">
        <v>86</v>
      </c>
      <c r="H18" s="439" t="s">
        <v>86</v>
      </c>
      <c r="I18" s="439" t="s">
        <v>86</v>
      </c>
      <c r="J18" s="439" t="s">
        <v>86</v>
      </c>
      <c r="K18" s="439" t="s">
        <v>86</v>
      </c>
      <c r="L18" s="439" t="s">
        <v>86</v>
      </c>
      <c r="M18" s="440">
        <f>M16+M17</f>
        <v>0</v>
      </c>
      <c r="N18" s="440">
        <f>N16+N17</f>
        <v>0</v>
      </c>
      <c r="O18" s="440">
        <f>O16+O17</f>
        <v>0</v>
      </c>
      <c r="P18" s="440">
        <f>P16+P17</f>
        <v>0</v>
      </c>
      <c r="Q18" s="440">
        <f>Q16+Q17</f>
        <v>0</v>
      </c>
      <c r="R18" s="431"/>
    </row>
    <row r="19" spans="1:18" s="432" customFormat="1" ht="19.5" customHeight="1" x14ac:dyDescent="0.25">
      <c r="A19" s="1000" t="s">
        <v>533</v>
      </c>
      <c r="B19" s="1000"/>
      <c r="C19" s="1000"/>
      <c r="D19" s="1000"/>
      <c r="E19" s="1000"/>
      <c r="F19" s="1000"/>
      <c r="G19" s="1000"/>
      <c r="H19" s="1000"/>
      <c r="I19" s="1000"/>
      <c r="J19" s="1000"/>
      <c r="K19" s="1000"/>
      <c r="L19" s="1000"/>
      <c r="M19" s="1000"/>
      <c r="N19" s="1000"/>
      <c r="O19" s="1000"/>
      <c r="P19" s="1000"/>
      <c r="Q19" s="1000"/>
      <c r="R19" s="431"/>
    </row>
    <row r="20" spans="1:18" s="432" customFormat="1" ht="20.25" customHeight="1" x14ac:dyDescent="0.25">
      <c r="A20" s="387" t="s">
        <v>493</v>
      </c>
      <c r="B20" s="364">
        <v>221</v>
      </c>
      <c r="C20" s="971" t="s">
        <v>534</v>
      </c>
      <c r="D20" s="971"/>
      <c r="E20" s="394" t="s">
        <v>86</v>
      </c>
      <c r="F20" s="394" t="s">
        <v>86</v>
      </c>
      <c r="G20" s="441"/>
      <c r="H20" s="394" t="s">
        <v>86</v>
      </c>
      <c r="I20" s="394" t="s">
        <v>86</v>
      </c>
      <c r="J20" s="394" t="s">
        <v>86</v>
      </c>
      <c r="K20" s="441"/>
      <c r="L20" s="394" t="s">
        <v>86</v>
      </c>
      <c r="M20" s="394">
        <f>G20</f>
        <v>0</v>
      </c>
      <c r="N20" s="394">
        <f>K20</f>
        <v>0</v>
      </c>
      <c r="O20" s="442">
        <f>'Прил.10 прочие'!F10</f>
        <v>0</v>
      </c>
      <c r="P20" s="442">
        <f>'Прил.10 прочие'!AJ10</f>
        <v>0</v>
      </c>
      <c r="Q20" s="394">
        <f>O20+P20</f>
        <v>0</v>
      </c>
      <c r="R20" s="431"/>
    </row>
    <row r="21" spans="1:18" s="432" customFormat="1" ht="20.25" customHeight="1" x14ac:dyDescent="0.25">
      <c r="A21" s="387" t="s">
        <v>494</v>
      </c>
      <c r="B21" s="364">
        <v>222</v>
      </c>
      <c r="C21" s="971"/>
      <c r="D21" s="971"/>
      <c r="E21" s="394" t="s">
        <v>86</v>
      </c>
      <c r="F21" s="394" t="s">
        <v>86</v>
      </c>
      <c r="G21" s="441"/>
      <c r="H21" s="394" t="s">
        <v>86</v>
      </c>
      <c r="I21" s="394" t="s">
        <v>86</v>
      </c>
      <c r="J21" s="394" t="s">
        <v>86</v>
      </c>
      <c r="K21" s="441"/>
      <c r="L21" s="394" t="s">
        <v>86</v>
      </c>
      <c r="M21" s="394">
        <f>G21</f>
        <v>0</v>
      </c>
      <c r="N21" s="394">
        <f>K21</f>
        <v>0</v>
      </c>
      <c r="O21" s="442">
        <f>'Прил.10 прочие'!F14</f>
        <v>0</v>
      </c>
      <c r="P21" s="442">
        <f>'Прил.10 прочие'!AJ14</f>
        <v>0</v>
      </c>
      <c r="Q21" s="394">
        <f>O21+P21</f>
        <v>0</v>
      </c>
      <c r="R21" s="431"/>
    </row>
    <row r="22" spans="1:18" s="432" customFormat="1" ht="32.25" customHeight="1" x14ac:dyDescent="0.25">
      <c r="A22" s="387" t="s">
        <v>535</v>
      </c>
      <c r="B22" s="443">
        <v>223</v>
      </c>
      <c r="C22" s="982" t="s">
        <v>536</v>
      </c>
      <c r="D22" s="982"/>
      <c r="E22" s="441"/>
      <c r="F22" s="441"/>
      <c r="G22" s="441"/>
      <c r="H22" s="435">
        <f>(E22+F22+G22)/3</f>
        <v>0</v>
      </c>
      <c r="I22" s="441"/>
      <c r="J22" s="441"/>
      <c r="K22" s="441"/>
      <c r="L22" s="435">
        <f>(I22+J22+K22)/3</f>
        <v>0</v>
      </c>
      <c r="M22" s="435">
        <f>H22</f>
        <v>0</v>
      </c>
      <c r="N22" s="435">
        <f>L22</f>
        <v>0</v>
      </c>
      <c r="O22" s="444">
        <f>H22*Q31</f>
        <v>0</v>
      </c>
      <c r="P22" s="444">
        <f>L22*Q31</f>
        <v>0</v>
      </c>
      <c r="Q22" s="394">
        <f t="shared" ref="Q22:Q28" si="0">SUM(O22+P22)</f>
        <v>0</v>
      </c>
      <c r="R22" s="431"/>
    </row>
    <row r="23" spans="1:18" s="432" customFormat="1" ht="31.5" customHeight="1" x14ac:dyDescent="0.25">
      <c r="A23" s="445" t="s">
        <v>537</v>
      </c>
      <c r="B23" s="443" t="s">
        <v>538</v>
      </c>
      <c r="C23" s="982" t="s">
        <v>539</v>
      </c>
      <c r="D23" s="982"/>
      <c r="E23" s="394" t="s">
        <v>86</v>
      </c>
      <c r="F23" s="394" t="s">
        <v>86</v>
      </c>
      <c r="G23" s="394" t="s">
        <v>86</v>
      </c>
      <c r="H23" s="394" t="s">
        <v>86</v>
      </c>
      <c r="I23" s="394" t="s">
        <v>86</v>
      </c>
      <c r="J23" s="394" t="s">
        <v>86</v>
      </c>
      <c r="K23" s="394" t="s">
        <v>86</v>
      </c>
      <c r="L23" s="394" t="s">
        <v>86</v>
      </c>
      <c r="M23" s="446">
        <f>'Прил.7 лимиты'!$E$11*$Q31</f>
        <v>0</v>
      </c>
      <c r="N23" s="446">
        <f>'Прил.7 лимиты'!$E$13*$Q31</f>
        <v>0</v>
      </c>
      <c r="O23" s="446">
        <f>'Прил.7 лимиты'!$E$11*$Q31</f>
        <v>0</v>
      </c>
      <c r="P23" s="446">
        <f>'Прил.7 лимиты'!$E$13*$Q31</f>
        <v>0</v>
      </c>
      <c r="Q23" s="394">
        <f t="shared" si="0"/>
        <v>0</v>
      </c>
      <c r="R23" s="447"/>
    </row>
    <row r="24" spans="1:18" s="432" customFormat="1" ht="40.5" customHeight="1" x14ac:dyDescent="0.25">
      <c r="A24" s="445" t="s">
        <v>540</v>
      </c>
      <c r="B24" s="443" t="s">
        <v>541</v>
      </c>
      <c r="C24" s="982"/>
      <c r="D24" s="982"/>
      <c r="E24" s="394" t="s">
        <v>86</v>
      </c>
      <c r="F24" s="394" t="s">
        <v>86</v>
      </c>
      <c r="G24" s="394" t="s">
        <v>86</v>
      </c>
      <c r="H24" s="394" t="s">
        <v>86</v>
      </c>
      <c r="I24" s="394" t="s">
        <v>86</v>
      </c>
      <c r="J24" s="394" t="s">
        <v>86</v>
      </c>
      <c r="K24" s="394" t="s">
        <v>86</v>
      </c>
      <c r="L24" s="394" t="s">
        <v>86</v>
      </c>
      <c r="M24" s="446">
        <f>'Прил.7 лимиты'!$N$11*$Q31</f>
        <v>0</v>
      </c>
      <c r="N24" s="446">
        <f>'Прил.7 лимиты'!$N$13*$Q31</f>
        <v>0</v>
      </c>
      <c r="O24" s="446">
        <f>'Прил.7 лимиты'!$N$11*$Q31</f>
        <v>0</v>
      </c>
      <c r="P24" s="448">
        <f>'Прил.7 лимиты'!$N$13*$Q31</f>
        <v>0</v>
      </c>
      <c r="Q24" s="394">
        <f t="shared" si="0"/>
        <v>0</v>
      </c>
      <c r="R24" s="447"/>
    </row>
    <row r="25" spans="1:18" s="432" customFormat="1" ht="39.75" customHeight="1" x14ac:dyDescent="0.25">
      <c r="A25" s="445" t="s">
        <v>542</v>
      </c>
      <c r="B25" s="443" t="s">
        <v>543</v>
      </c>
      <c r="C25" s="982" t="s">
        <v>544</v>
      </c>
      <c r="D25" s="982"/>
      <c r="E25" s="441"/>
      <c r="F25" s="441"/>
      <c r="G25" s="441"/>
      <c r="H25" s="435">
        <f>(E25+F25+G25)/3</f>
        <v>0</v>
      </c>
      <c r="I25" s="441"/>
      <c r="J25" s="441"/>
      <c r="K25" s="441"/>
      <c r="L25" s="435">
        <f>(I25+J25+K25)/3</f>
        <v>0</v>
      </c>
      <c r="M25" s="435">
        <f>H25</f>
        <v>0</v>
      </c>
      <c r="N25" s="435">
        <f>L25</f>
        <v>0</v>
      </c>
      <c r="O25" s="446">
        <f>'Прил.7 лимиты'!$Q$11*'услуга 1'!$Q31</f>
        <v>0</v>
      </c>
      <c r="P25" s="446">
        <f>'Прил.7 лимиты'!$Q$13*'услуга 1'!$Q31</f>
        <v>0</v>
      </c>
      <c r="Q25" s="394">
        <f t="shared" si="0"/>
        <v>0</v>
      </c>
      <c r="R25" s="447"/>
    </row>
    <row r="26" spans="1:18" s="432" customFormat="1" ht="34.5" customHeight="1" x14ac:dyDescent="0.25">
      <c r="A26" s="445" t="s">
        <v>545</v>
      </c>
      <c r="B26" s="443" t="s">
        <v>496</v>
      </c>
      <c r="C26" s="982" t="s">
        <v>546</v>
      </c>
      <c r="D26" s="982"/>
      <c r="E26" s="394" t="s">
        <v>86</v>
      </c>
      <c r="F26" s="394" t="s">
        <v>86</v>
      </c>
      <c r="G26" s="394" t="s">
        <v>86</v>
      </c>
      <c r="H26" s="394" t="s">
        <v>86</v>
      </c>
      <c r="I26" s="394" t="s">
        <v>86</v>
      </c>
      <c r="J26" s="394" t="s">
        <v>86</v>
      </c>
      <c r="K26" s="394" t="s">
        <v>86</v>
      </c>
      <c r="L26" s="394" t="s">
        <v>86</v>
      </c>
      <c r="M26" s="435">
        <f>'Прил.10 прочие'!F18</f>
        <v>0</v>
      </c>
      <c r="N26" s="435">
        <f>'Прил.10 прочие'!F19</f>
        <v>0</v>
      </c>
      <c r="O26" s="435">
        <f>'Прил.10 прочие'!F18</f>
        <v>0</v>
      </c>
      <c r="P26" s="435">
        <f>'Прил.10 прочие'!AJ18</f>
        <v>0</v>
      </c>
      <c r="Q26" s="394">
        <f t="shared" si="0"/>
        <v>0</v>
      </c>
      <c r="R26" s="431"/>
    </row>
    <row r="27" spans="1:18" s="432" customFormat="1" ht="17.45" customHeight="1" x14ac:dyDescent="0.25">
      <c r="A27" s="445" t="s">
        <v>547</v>
      </c>
      <c r="B27" s="443" t="s">
        <v>548</v>
      </c>
      <c r="C27" s="982"/>
      <c r="D27" s="982"/>
      <c r="E27" s="394" t="s">
        <v>86</v>
      </c>
      <c r="F27" s="394" t="s">
        <v>86</v>
      </c>
      <c r="G27" s="394" t="s">
        <v>86</v>
      </c>
      <c r="H27" s="394" t="s">
        <v>86</v>
      </c>
      <c r="I27" s="394" t="s">
        <v>86</v>
      </c>
      <c r="J27" s="394" t="s">
        <v>86</v>
      </c>
      <c r="K27" s="394" t="s">
        <v>86</v>
      </c>
      <c r="L27" s="394" t="s">
        <v>86</v>
      </c>
      <c r="M27" s="394">
        <f>'Прил.10 прочие'!F30</f>
        <v>0</v>
      </c>
      <c r="N27" s="394">
        <f>'Прил.10 прочие'!F31</f>
        <v>0</v>
      </c>
      <c r="O27" s="394">
        <f>'Прил.10 прочие'!F30</f>
        <v>0</v>
      </c>
      <c r="P27" s="394">
        <f>'Прил.10 прочие'!AJ30</f>
        <v>0</v>
      </c>
      <c r="Q27" s="394">
        <f t="shared" si="0"/>
        <v>0</v>
      </c>
      <c r="R27" s="431"/>
    </row>
    <row r="28" spans="1:18" s="432" customFormat="1" ht="17.45" customHeight="1" x14ac:dyDescent="0.25">
      <c r="A28" s="445" t="s">
        <v>549</v>
      </c>
      <c r="B28" s="443" t="s">
        <v>550</v>
      </c>
      <c r="C28" s="982"/>
      <c r="D28" s="982"/>
      <c r="E28" s="394" t="s">
        <v>86</v>
      </c>
      <c r="F28" s="394" t="s">
        <v>86</v>
      </c>
      <c r="G28" s="394" t="s">
        <v>86</v>
      </c>
      <c r="H28" s="394" t="s">
        <v>86</v>
      </c>
      <c r="I28" s="394" t="s">
        <v>86</v>
      </c>
      <c r="J28" s="394" t="s">
        <v>86</v>
      </c>
      <c r="K28" s="394" t="s">
        <v>86</v>
      </c>
      <c r="L28" s="394" t="s">
        <v>86</v>
      </c>
      <c r="M28" s="444">
        <f>'Прил.7 лимиты'!H10*Q31</f>
        <v>0</v>
      </c>
      <c r="N28" s="449">
        <f>'Прил.7 лимиты'!H15*Q31</f>
        <v>0</v>
      </c>
      <c r="O28" s="444">
        <f>'Прил.7 лимиты'!H10*Q31</f>
        <v>0</v>
      </c>
      <c r="P28" s="444">
        <f>'Прил.7 лимиты'!H13*R31</f>
        <v>0</v>
      </c>
      <c r="Q28" s="394">
        <f t="shared" si="0"/>
        <v>0</v>
      </c>
      <c r="R28" s="431"/>
    </row>
    <row r="29" spans="1:18" s="432" customFormat="1" ht="19.5" customHeight="1" x14ac:dyDescent="0.25">
      <c r="A29" s="436" t="s">
        <v>551</v>
      </c>
      <c r="B29" s="438"/>
      <c r="C29" s="988"/>
      <c r="D29" s="988"/>
      <c r="E29" s="439" t="s">
        <v>86</v>
      </c>
      <c r="F29" s="439" t="s">
        <v>86</v>
      </c>
      <c r="G29" s="439" t="s">
        <v>86</v>
      </c>
      <c r="H29" s="439" t="s">
        <v>86</v>
      </c>
      <c r="I29" s="439" t="s">
        <v>86</v>
      </c>
      <c r="J29" s="439" t="s">
        <v>86</v>
      </c>
      <c r="K29" s="439" t="s">
        <v>86</v>
      </c>
      <c r="L29" s="439" t="s">
        <v>86</v>
      </c>
      <c r="M29" s="450">
        <f>M20+M21+M22+M23+M24+M25+M26+M27+M28</f>
        <v>0</v>
      </c>
      <c r="N29" s="450">
        <f>N20+N21+N22+N23+N24+N25+N26+N27+N28</f>
        <v>0</v>
      </c>
      <c r="O29" s="450">
        <f>O20+O21+O22+O23+O24+O25+O26+O27+O28</f>
        <v>0</v>
      </c>
      <c r="P29" s="450">
        <f>SUM(P20:P28)</f>
        <v>0</v>
      </c>
      <c r="Q29" s="450">
        <f>SUM(Q20:Q28)</f>
        <v>0</v>
      </c>
      <c r="R29" s="431"/>
    </row>
    <row r="30" spans="1:18" s="432" customFormat="1" ht="20.25" customHeight="1" x14ac:dyDescent="0.25">
      <c r="A30" s="996" t="s">
        <v>552</v>
      </c>
      <c r="B30" s="996"/>
      <c r="C30" s="996"/>
      <c r="D30" s="996"/>
      <c r="E30" s="996"/>
      <c r="F30" s="996"/>
      <c r="G30" s="996"/>
      <c r="H30" s="996"/>
      <c r="I30" s="996"/>
      <c r="J30" s="996"/>
      <c r="K30" s="996"/>
      <c r="L30" s="996"/>
      <c r="M30" s="996"/>
      <c r="N30" s="996"/>
      <c r="O30" s="996"/>
      <c r="P30" s="996"/>
      <c r="Q30" s="451">
        <f>'Прил.8 ст.211'!G52</f>
        <v>0</v>
      </c>
      <c r="R30" s="431"/>
    </row>
    <row r="31" spans="1:18" s="432" customFormat="1" ht="18" customHeight="1" x14ac:dyDescent="0.25">
      <c r="A31" s="996" t="s">
        <v>553</v>
      </c>
      <c r="B31" s="996"/>
      <c r="C31" s="996"/>
      <c r="D31" s="996"/>
      <c r="E31" s="996"/>
      <c r="F31" s="996"/>
      <c r="G31" s="996"/>
      <c r="H31" s="996"/>
      <c r="I31" s="996"/>
      <c r="J31" s="996"/>
      <c r="K31" s="996"/>
      <c r="L31" s="996"/>
      <c r="M31" s="996"/>
      <c r="N31" s="996"/>
      <c r="O31" s="996"/>
      <c r="P31" s="996"/>
      <c r="Q31" s="452">
        <f>'Прил.4 площади'!C83</f>
        <v>0</v>
      </c>
      <c r="R31" s="431"/>
    </row>
    <row r="32" spans="1:18" ht="17.25" customHeight="1" x14ac:dyDescent="0.2">
      <c r="A32" s="997" t="s">
        <v>554</v>
      </c>
      <c r="B32" s="997"/>
      <c r="C32" s="997"/>
      <c r="D32" s="997"/>
      <c r="E32" s="997"/>
      <c r="F32" s="997"/>
      <c r="G32" s="997"/>
      <c r="H32" s="997"/>
      <c r="I32" s="997"/>
      <c r="J32" s="997"/>
      <c r="K32" s="997"/>
      <c r="L32" s="997"/>
      <c r="M32" s="997"/>
      <c r="N32" s="997"/>
      <c r="O32" s="997"/>
      <c r="P32" s="997"/>
      <c r="Q32" s="997"/>
    </row>
    <row r="33" spans="1:20" s="432" customFormat="1" ht="17.25" customHeight="1" x14ac:dyDescent="0.25">
      <c r="A33" s="387" t="s">
        <v>491</v>
      </c>
      <c r="B33" s="364">
        <v>212</v>
      </c>
      <c r="C33" s="982" t="s">
        <v>534</v>
      </c>
      <c r="D33" s="982"/>
      <c r="E33" s="394" t="s">
        <v>86</v>
      </c>
      <c r="F33" s="394" t="s">
        <v>86</v>
      </c>
      <c r="G33" s="441"/>
      <c r="H33" s="394" t="s">
        <v>86</v>
      </c>
      <c r="I33" s="394" t="s">
        <v>86</v>
      </c>
      <c r="J33" s="394" t="s">
        <v>86</v>
      </c>
      <c r="K33" s="441"/>
      <c r="L33" s="394" t="s">
        <v>86</v>
      </c>
      <c r="M33" s="394">
        <f>G33</f>
        <v>0</v>
      </c>
      <c r="N33" s="394">
        <f>K33</f>
        <v>0</v>
      </c>
      <c r="O33" s="442">
        <f>'Прил.10 прочие'!F6</f>
        <v>0</v>
      </c>
      <c r="P33" s="442">
        <f>'Прил.10 прочие'!AJ6</f>
        <v>0</v>
      </c>
      <c r="Q33" s="394">
        <f t="shared" ref="Q33:Q39" si="1">O33+P33</f>
        <v>0</v>
      </c>
      <c r="R33" s="431"/>
    </row>
    <row r="34" spans="1:20" s="432" customFormat="1" ht="17.25" customHeight="1" x14ac:dyDescent="0.25">
      <c r="A34" s="387" t="s">
        <v>500</v>
      </c>
      <c r="B34" s="364">
        <v>262</v>
      </c>
      <c r="C34" s="982"/>
      <c r="D34" s="982"/>
      <c r="E34" s="394" t="s">
        <v>86</v>
      </c>
      <c r="F34" s="394" t="s">
        <v>86</v>
      </c>
      <c r="G34" s="441"/>
      <c r="H34" s="394" t="s">
        <v>86</v>
      </c>
      <c r="I34" s="394" t="s">
        <v>86</v>
      </c>
      <c r="J34" s="394" t="s">
        <v>86</v>
      </c>
      <c r="K34" s="441"/>
      <c r="L34" s="394" t="s">
        <v>86</v>
      </c>
      <c r="M34" s="394">
        <f>G34</f>
        <v>0</v>
      </c>
      <c r="N34" s="394">
        <f>K34</f>
        <v>0</v>
      </c>
      <c r="O34" s="453">
        <f>'Прил.10 прочие'!F34</f>
        <v>0</v>
      </c>
      <c r="P34" s="453">
        <f>'Прил.10 прочие'!AJ34</f>
        <v>0</v>
      </c>
      <c r="Q34" s="394">
        <f t="shared" si="1"/>
        <v>0</v>
      </c>
      <c r="R34" s="431"/>
    </row>
    <row r="35" spans="1:20" s="432" customFormat="1" ht="19.5" customHeight="1" x14ac:dyDescent="0.25">
      <c r="A35" s="387" t="s">
        <v>497</v>
      </c>
      <c r="B35" s="364">
        <v>225</v>
      </c>
      <c r="C35" s="982" t="s">
        <v>555</v>
      </c>
      <c r="D35" s="982"/>
      <c r="E35" s="441"/>
      <c r="F35" s="441"/>
      <c r="G35" s="441"/>
      <c r="H35" s="435">
        <f>(E35+F35+G35)/3</f>
        <v>0</v>
      </c>
      <c r="I35" s="441"/>
      <c r="J35" s="441"/>
      <c r="K35" s="441"/>
      <c r="L35" s="435">
        <f>(I35+J35+K35)/3</f>
        <v>0</v>
      </c>
      <c r="M35" s="435">
        <f>H35</f>
        <v>0</v>
      </c>
      <c r="N35" s="435">
        <f>L35</f>
        <v>0</v>
      </c>
      <c r="O35" s="442">
        <f>'Прил.10 прочие'!F22</f>
        <v>0</v>
      </c>
      <c r="P35" s="442">
        <f>'Прил.10 прочие'!AJ22</f>
        <v>0</v>
      </c>
      <c r="Q35" s="394">
        <f t="shared" si="1"/>
        <v>0</v>
      </c>
      <c r="R35" s="431"/>
    </row>
    <row r="36" spans="1:20" s="432" customFormat="1" ht="19.5" customHeight="1" x14ac:dyDescent="0.25">
      <c r="A36" s="387" t="s">
        <v>498</v>
      </c>
      <c r="B36" s="364">
        <v>226</v>
      </c>
      <c r="C36" s="982"/>
      <c r="D36" s="982"/>
      <c r="E36" s="441"/>
      <c r="F36" s="441"/>
      <c r="G36" s="441"/>
      <c r="H36" s="435">
        <f>(E36+F36+G36)/3</f>
        <v>0</v>
      </c>
      <c r="I36" s="441"/>
      <c r="J36" s="441"/>
      <c r="K36" s="441"/>
      <c r="L36" s="435">
        <f>(I36+J36+K36)/3</f>
        <v>0</v>
      </c>
      <c r="M36" s="435">
        <f>H36</f>
        <v>0</v>
      </c>
      <c r="N36" s="435">
        <f>L36</f>
        <v>0</v>
      </c>
      <c r="O36" s="442">
        <f>'Прил.10 прочие'!F26</f>
        <v>0</v>
      </c>
      <c r="P36" s="442">
        <f>'Прил.10 прочие'!AJ26</f>
        <v>0</v>
      </c>
      <c r="Q36" s="394">
        <f t="shared" si="1"/>
        <v>0</v>
      </c>
      <c r="R36" s="431"/>
    </row>
    <row r="37" spans="1:20" s="432" customFormat="1" ht="66" customHeight="1" x14ac:dyDescent="0.25">
      <c r="A37" s="387" t="s">
        <v>505</v>
      </c>
      <c r="B37" s="364">
        <v>340</v>
      </c>
      <c r="C37" s="982" t="s">
        <v>534</v>
      </c>
      <c r="D37" s="982"/>
      <c r="E37" s="394" t="s">
        <v>86</v>
      </c>
      <c r="F37" s="394" t="s">
        <v>86</v>
      </c>
      <c r="G37" s="441"/>
      <c r="H37" s="394" t="s">
        <v>86</v>
      </c>
      <c r="I37" s="394" t="s">
        <v>86</v>
      </c>
      <c r="J37" s="394" t="s">
        <v>86</v>
      </c>
      <c r="K37" s="441"/>
      <c r="L37" s="394" t="s">
        <v>86</v>
      </c>
      <c r="M37" s="394">
        <f>G37</f>
        <v>0</v>
      </c>
      <c r="N37" s="394">
        <f>K37</f>
        <v>0</v>
      </c>
      <c r="O37" s="453">
        <f>'Прил.10 прочие'!F42</f>
        <v>0</v>
      </c>
      <c r="P37" s="453">
        <f>'Прил.10 прочие'!AJ42</f>
        <v>0</v>
      </c>
      <c r="Q37" s="394">
        <f t="shared" si="1"/>
        <v>0</v>
      </c>
      <c r="R37" s="431"/>
    </row>
    <row r="38" spans="1:20" s="432" customFormat="1" ht="90" customHeight="1" x14ac:dyDescent="0.25">
      <c r="A38" s="387" t="s">
        <v>506</v>
      </c>
      <c r="B38" s="364">
        <v>340</v>
      </c>
      <c r="C38" s="982" t="s">
        <v>556</v>
      </c>
      <c r="D38" s="982"/>
      <c r="E38" s="394" t="s">
        <v>86</v>
      </c>
      <c r="F38" s="394" t="s">
        <v>86</v>
      </c>
      <c r="G38" s="441"/>
      <c r="H38" s="394" t="s">
        <v>86</v>
      </c>
      <c r="I38" s="394" t="s">
        <v>86</v>
      </c>
      <c r="J38" s="394" t="s">
        <v>86</v>
      </c>
      <c r="K38" s="441"/>
      <c r="L38" s="394" t="s">
        <v>86</v>
      </c>
      <c r="M38" s="394">
        <f>G38</f>
        <v>0</v>
      </c>
      <c r="N38" s="394">
        <f>K38</f>
        <v>0</v>
      </c>
      <c r="O38" s="435">
        <f>'Прил.2 мяг.инв.'!Q158</f>
        <v>0</v>
      </c>
      <c r="P38" s="435">
        <f>'Прил.2 мяг.инв.'!Q159</f>
        <v>0</v>
      </c>
      <c r="Q38" s="394">
        <f t="shared" si="1"/>
        <v>0</v>
      </c>
      <c r="R38" s="995"/>
      <c r="S38" s="995"/>
      <c r="T38" s="995"/>
    </row>
    <row r="39" spans="1:20" s="432" customFormat="1" ht="88.9" customHeight="1" x14ac:dyDescent="0.25">
      <c r="A39" s="445" t="s">
        <v>557</v>
      </c>
      <c r="B39" s="364" t="s">
        <v>558</v>
      </c>
      <c r="C39" s="982" t="s">
        <v>559</v>
      </c>
      <c r="D39" s="982"/>
      <c r="E39" s="394" t="s">
        <v>86</v>
      </c>
      <c r="F39" s="394" t="s">
        <v>86</v>
      </c>
      <c r="G39" s="441"/>
      <c r="H39" s="394" t="s">
        <v>86</v>
      </c>
      <c r="I39" s="394" t="s">
        <v>86</v>
      </c>
      <c r="J39" s="394" t="s">
        <v>86</v>
      </c>
      <c r="K39" s="441"/>
      <c r="L39" s="394" t="s">
        <v>86</v>
      </c>
      <c r="M39" s="394">
        <f>G39</f>
        <v>0</v>
      </c>
      <c r="N39" s="394">
        <f>K39</f>
        <v>0</v>
      </c>
      <c r="O39" s="434">
        <v>0</v>
      </c>
      <c r="P39" s="441">
        <v>0</v>
      </c>
      <c r="Q39" s="394">
        <f t="shared" si="1"/>
        <v>0</v>
      </c>
      <c r="R39" s="995"/>
      <c r="S39" s="995"/>
      <c r="T39" s="995"/>
    </row>
    <row r="40" spans="1:20" s="432" customFormat="1" ht="101.25" customHeight="1" x14ac:dyDescent="0.25">
      <c r="A40" s="445" t="s">
        <v>560</v>
      </c>
      <c r="B40" s="364" t="s">
        <v>561</v>
      </c>
      <c r="C40" s="982" t="s">
        <v>562</v>
      </c>
      <c r="D40" s="982"/>
      <c r="E40" s="394" t="s">
        <v>86</v>
      </c>
      <c r="F40" s="394" t="s">
        <v>86</v>
      </c>
      <c r="G40" s="441"/>
      <c r="H40" s="394" t="s">
        <v>86</v>
      </c>
      <c r="I40" s="394" t="s">
        <v>86</v>
      </c>
      <c r="J40" s="394" t="s">
        <v>86</v>
      </c>
      <c r="K40" s="441"/>
      <c r="L40" s="394" t="s">
        <v>86</v>
      </c>
      <c r="M40" s="394">
        <f>G40</f>
        <v>0</v>
      </c>
      <c r="N40" s="394">
        <f>K40</f>
        <v>0</v>
      </c>
      <c r="O40" s="435">
        <f>'Прил.3 продукты'!T57</f>
        <v>0</v>
      </c>
      <c r="P40" s="394">
        <f>'Прил.3 продукты'!T58</f>
        <v>0</v>
      </c>
      <c r="Q40" s="394">
        <f>(O40+P40)</f>
        <v>0</v>
      </c>
      <c r="R40" s="447"/>
    </row>
    <row r="41" spans="1:20" s="432" customFormat="1" ht="18" customHeight="1" x14ac:dyDescent="0.25">
      <c r="A41" s="436" t="s">
        <v>563</v>
      </c>
      <c r="B41" s="438"/>
      <c r="C41" s="988"/>
      <c r="D41" s="988"/>
      <c r="E41" s="439" t="s">
        <v>86</v>
      </c>
      <c r="F41" s="439" t="s">
        <v>86</v>
      </c>
      <c r="G41" s="439" t="s">
        <v>86</v>
      </c>
      <c r="H41" s="439" t="s">
        <v>86</v>
      </c>
      <c r="I41" s="439" t="s">
        <v>86</v>
      </c>
      <c r="J41" s="439" t="s">
        <v>86</v>
      </c>
      <c r="K41" s="439" t="s">
        <v>86</v>
      </c>
      <c r="L41" s="439" t="s">
        <v>86</v>
      </c>
      <c r="M41" s="440">
        <f>M33+M34+M35+M36+M37+M38+M39+M40</f>
        <v>0</v>
      </c>
      <c r="N41" s="440">
        <f>N33+N34+N35+N36+N37+N38+N39+N40</f>
        <v>0</v>
      </c>
      <c r="O41" s="440">
        <f>O33+O34+O35+O36+O37+O38+O39+O40</f>
        <v>0</v>
      </c>
      <c r="P41" s="440">
        <f>SUM(P33:P40)</f>
        <v>0</v>
      </c>
      <c r="Q41" s="440">
        <f>SUM(Q33:Q40)</f>
        <v>0</v>
      </c>
      <c r="R41" s="431"/>
    </row>
    <row r="42" spans="1:20" s="459" customFormat="1" ht="19.5" customHeight="1" x14ac:dyDescent="0.25">
      <c r="A42" s="454" t="s">
        <v>564</v>
      </c>
      <c r="B42" s="455"/>
      <c r="C42" s="990"/>
      <c r="D42" s="990"/>
      <c r="E42" s="456" t="s">
        <v>86</v>
      </c>
      <c r="F42" s="456" t="s">
        <v>86</v>
      </c>
      <c r="G42" s="456" t="s">
        <v>86</v>
      </c>
      <c r="H42" s="456" t="s">
        <v>86</v>
      </c>
      <c r="I42" s="456" t="s">
        <v>86</v>
      </c>
      <c r="J42" s="456" t="s">
        <v>86</v>
      </c>
      <c r="K42" s="456" t="s">
        <v>86</v>
      </c>
      <c r="L42" s="456" t="s">
        <v>86</v>
      </c>
      <c r="M42" s="457">
        <f>M18+M29+M41</f>
        <v>0</v>
      </c>
      <c r="N42" s="457">
        <f>N18+N29+N41</f>
        <v>0</v>
      </c>
      <c r="O42" s="457">
        <f>O18+O29+O41</f>
        <v>0</v>
      </c>
      <c r="P42" s="457">
        <f>P18+P29+P41</f>
        <v>0</v>
      </c>
      <c r="Q42" s="457">
        <f>Q18+Q29+Q41</f>
        <v>0</v>
      </c>
      <c r="R42" s="458"/>
    </row>
    <row r="43" spans="1:20" ht="25.5" customHeight="1" x14ac:dyDescent="0.2">
      <c r="A43" s="993" t="s">
        <v>565</v>
      </c>
      <c r="B43" s="993"/>
      <c r="C43" s="993"/>
      <c r="D43" s="993"/>
      <c r="E43" s="993"/>
      <c r="F43" s="993"/>
      <c r="G43" s="993"/>
      <c r="H43" s="993"/>
      <c r="I43" s="993"/>
      <c r="J43" s="993"/>
      <c r="K43" s="993"/>
      <c r="L43" s="993"/>
      <c r="M43" s="993"/>
      <c r="N43" s="993"/>
      <c r="O43" s="993"/>
      <c r="P43" s="993"/>
      <c r="Q43" s="993"/>
    </row>
    <row r="44" spans="1:20" ht="18" hidden="1" customHeight="1" x14ac:dyDescent="0.2">
      <c r="A44" s="994" t="s">
        <v>566</v>
      </c>
      <c r="B44" s="994"/>
      <c r="C44" s="994"/>
      <c r="D44" s="994"/>
      <c r="E44" s="994"/>
      <c r="F44" s="994"/>
      <c r="G44" s="994"/>
      <c r="H44" s="994"/>
      <c r="I44" s="994"/>
      <c r="J44" s="994"/>
      <c r="K44" s="994"/>
      <c r="L44" s="994"/>
      <c r="M44" s="994"/>
      <c r="N44" s="994"/>
      <c r="O44" s="994"/>
      <c r="P44" s="994"/>
      <c r="Q44" s="994"/>
    </row>
    <row r="45" spans="1:20" s="462" customFormat="1" ht="23.45" customHeight="1" x14ac:dyDescent="0.2">
      <c r="A45" s="991" t="s">
        <v>567</v>
      </c>
      <c r="B45" s="991"/>
      <c r="C45" s="991"/>
      <c r="D45" s="991"/>
      <c r="E45" s="991"/>
      <c r="F45" s="991"/>
      <c r="G45" s="991"/>
      <c r="H45" s="991"/>
      <c r="I45" s="991"/>
      <c r="J45" s="991"/>
      <c r="K45" s="991"/>
      <c r="L45" s="991"/>
      <c r="M45" s="991"/>
      <c r="N45" s="991"/>
      <c r="O45" s="991"/>
      <c r="P45" s="991"/>
      <c r="Q45" s="991"/>
      <c r="R45" s="461"/>
    </row>
    <row r="46" spans="1:20" s="467" customFormat="1" ht="69" customHeight="1" x14ac:dyDescent="0.25">
      <c r="A46" s="463" t="s">
        <v>568</v>
      </c>
      <c r="B46" s="464"/>
      <c r="C46" s="992" t="s">
        <v>569</v>
      </c>
      <c r="D46" s="992"/>
      <c r="E46" s="465"/>
      <c r="F46" s="465"/>
      <c r="G46" s="465"/>
      <c r="H46" s="465"/>
      <c r="I46" s="465"/>
      <c r="J46" s="465"/>
      <c r="K46" s="465"/>
      <c r="L46" s="465"/>
      <c r="M46" s="453"/>
      <c r="N46" s="453"/>
      <c r="O46" s="453"/>
      <c r="P46" s="453"/>
      <c r="Q46" s="465"/>
      <c r="R46" s="466"/>
    </row>
    <row r="47" spans="1:20" s="467" customFormat="1" ht="24" customHeight="1" x14ac:dyDescent="0.25">
      <c r="A47" s="468" t="s">
        <v>530</v>
      </c>
      <c r="B47" s="464">
        <v>211</v>
      </c>
      <c r="C47" s="992"/>
      <c r="D47" s="992"/>
      <c r="E47" s="469" t="s">
        <v>86</v>
      </c>
      <c r="F47" s="469" t="s">
        <v>86</v>
      </c>
      <c r="G47" s="469" t="s">
        <v>86</v>
      </c>
      <c r="H47" s="469" t="s">
        <v>86</v>
      </c>
      <c r="I47" s="469" t="s">
        <v>86</v>
      </c>
      <c r="J47" s="469" t="s">
        <v>86</v>
      </c>
      <c r="K47" s="469" t="s">
        <v>86</v>
      </c>
      <c r="L47" s="469" t="s">
        <v>86</v>
      </c>
      <c r="M47" s="434"/>
      <c r="N47" s="434"/>
      <c r="O47" s="434"/>
      <c r="P47" s="434"/>
      <c r="Q47" s="469">
        <f>O47+P47</f>
        <v>0</v>
      </c>
      <c r="R47" s="470"/>
    </row>
    <row r="48" spans="1:20" s="467" customFormat="1" ht="23.25" customHeight="1" x14ac:dyDescent="0.25">
      <c r="A48" s="468" t="s">
        <v>531</v>
      </c>
      <c r="B48" s="464">
        <v>213</v>
      </c>
      <c r="C48" s="992"/>
      <c r="D48" s="992"/>
      <c r="E48" s="469" t="s">
        <v>86</v>
      </c>
      <c r="F48" s="469" t="s">
        <v>86</v>
      </c>
      <c r="G48" s="469" t="s">
        <v>86</v>
      </c>
      <c r="H48" s="469" t="s">
        <v>86</v>
      </c>
      <c r="I48" s="469" t="s">
        <v>86</v>
      </c>
      <c r="J48" s="469" t="s">
        <v>86</v>
      </c>
      <c r="K48" s="469" t="s">
        <v>86</v>
      </c>
      <c r="L48" s="469" t="s">
        <v>86</v>
      </c>
      <c r="M48" s="453">
        <f>M47*30.2%</f>
        <v>0</v>
      </c>
      <c r="N48" s="453">
        <f>N47*30.2%</f>
        <v>0</v>
      </c>
      <c r="O48" s="453">
        <f>O47*30.2%</f>
        <v>0</v>
      </c>
      <c r="P48" s="453">
        <f>P47*30.2%</f>
        <v>0</v>
      </c>
      <c r="Q48" s="469">
        <f>O48+P48</f>
        <v>0</v>
      </c>
      <c r="R48" s="470"/>
    </row>
    <row r="49" spans="1:18" s="432" customFormat="1" ht="19.5" customHeight="1" x14ac:dyDescent="0.25">
      <c r="A49" s="436" t="s">
        <v>570</v>
      </c>
      <c r="B49" s="437"/>
      <c r="C49" s="988"/>
      <c r="D49" s="988"/>
      <c r="E49" s="439" t="s">
        <v>86</v>
      </c>
      <c r="F49" s="439" t="s">
        <v>86</v>
      </c>
      <c r="G49" s="439" t="s">
        <v>86</v>
      </c>
      <c r="H49" s="439" t="s">
        <v>86</v>
      </c>
      <c r="I49" s="439" t="s">
        <v>86</v>
      </c>
      <c r="J49" s="439" t="s">
        <v>86</v>
      </c>
      <c r="K49" s="439" t="s">
        <v>86</v>
      </c>
      <c r="L49" s="439" t="s">
        <v>86</v>
      </c>
      <c r="M49" s="440">
        <f>M47+M48</f>
        <v>0</v>
      </c>
      <c r="N49" s="440">
        <f>N47+N48</f>
        <v>0</v>
      </c>
      <c r="O49" s="440">
        <f>O47+O48</f>
        <v>0</v>
      </c>
      <c r="P49" s="440">
        <f>P47+P48</f>
        <v>0</v>
      </c>
      <c r="Q49" s="440">
        <f>Q47+Q48</f>
        <v>0</v>
      </c>
      <c r="R49" s="431"/>
    </row>
    <row r="50" spans="1:18" s="462" customFormat="1" ht="21.75" hidden="1" customHeight="1" x14ac:dyDescent="0.2">
      <c r="A50" s="991" t="s">
        <v>571</v>
      </c>
      <c r="B50" s="991"/>
      <c r="C50" s="991"/>
      <c r="D50" s="991"/>
      <c r="E50" s="991"/>
      <c r="F50" s="991"/>
      <c r="G50" s="991"/>
      <c r="H50" s="991"/>
      <c r="I50" s="991"/>
      <c r="J50" s="991"/>
      <c r="K50" s="991"/>
      <c r="L50" s="991"/>
      <c r="M50" s="991"/>
      <c r="N50" s="991"/>
      <c r="O50" s="991"/>
      <c r="P50" s="991"/>
      <c r="Q50" s="991"/>
      <c r="R50" s="461"/>
    </row>
    <row r="51" spans="1:18" s="462" customFormat="1" ht="18" customHeight="1" x14ac:dyDescent="0.2">
      <c r="A51" s="991" t="s">
        <v>572</v>
      </c>
      <c r="B51" s="991"/>
      <c r="C51" s="991"/>
      <c r="D51" s="991"/>
      <c r="E51" s="991"/>
      <c r="F51" s="991"/>
      <c r="G51" s="991"/>
      <c r="H51" s="991"/>
      <c r="I51" s="991"/>
      <c r="J51" s="991"/>
      <c r="K51" s="991"/>
      <c r="L51" s="991"/>
      <c r="M51" s="991"/>
      <c r="N51" s="991"/>
      <c r="O51" s="991"/>
      <c r="P51" s="991"/>
      <c r="Q51" s="991"/>
      <c r="R51" s="461"/>
    </row>
    <row r="52" spans="1:18" s="467" customFormat="1" ht="36" customHeight="1" x14ac:dyDescent="0.25">
      <c r="A52" s="463" t="s">
        <v>535</v>
      </c>
      <c r="B52" s="464">
        <v>223</v>
      </c>
      <c r="C52" s="992" t="s">
        <v>536</v>
      </c>
      <c r="D52" s="992"/>
      <c r="E52" s="469"/>
      <c r="F52" s="469"/>
      <c r="G52" s="469"/>
      <c r="H52" s="469">
        <f>(E52+F52+G52)/3</f>
        <v>0</v>
      </c>
      <c r="I52" s="469"/>
      <c r="J52" s="469"/>
      <c r="K52" s="469"/>
      <c r="L52" s="469">
        <f>(I52+J52+K52)/3</f>
        <v>0</v>
      </c>
      <c r="M52" s="469">
        <f>H52</f>
        <v>0</v>
      </c>
      <c r="N52" s="469">
        <f>L52</f>
        <v>0</v>
      </c>
      <c r="O52" s="453">
        <f>H52*Q61</f>
        <v>0</v>
      </c>
      <c r="P52" s="471">
        <f>L52*Q61</f>
        <v>0</v>
      </c>
      <c r="Q52" s="469">
        <f t="shared" ref="Q52:Q58" si="2">SUM(O52+P52)</f>
        <v>0</v>
      </c>
      <c r="R52" s="466"/>
    </row>
    <row r="53" spans="1:18" s="467" customFormat="1" ht="42.75" customHeight="1" x14ac:dyDescent="0.25">
      <c r="A53" s="472" t="s">
        <v>537</v>
      </c>
      <c r="B53" s="464" t="s">
        <v>538</v>
      </c>
      <c r="C53" s="992" t="s">
        <v>539</v>
      </c>
      <c r="D53" s="992"/>
      <c r="E53" s="469" t="s">
        <v>86</v>
      </c>
      <c r="F53" s="469" t="s">
        <v>86</v>
      </c>
      <c r="G53" s="469" t="s">
        <v>86</v>
      </c>
      <c r="H53" s="469" t="s">
        <v>86</v>
      </c>
      <c r="I53" s="469" t="s">
        <v>86</v>
      </c>
      <c r="J53" s="469" t="s">
        <v>86</v>
      </c>
      <c r="K53" s="469" t="s">
        <v>86</v>
      </c>
      <c r="L53" s="469" t="s">
        <v>86</v>
      </c>
      <c r="M53" s="473">
        <f>'Прил.7 лимиты'!$E$11*$Q61</f>
        <v>0</v>
      </c>
      <c r="N53" s="473">
        <f>'Прил.7 лимиты'!$E$13*$Q61</f>
        <v>0</v>
      </c>
      <c r="O53" s="473">
        <f>'Прил.7 лимиты'!$E$11*$Q61</f>
        <v>0</v>
      </c>
      <c r="P53" s="473">
        <f>'Прил.7 лимиты'!$E$13*$Q61</f>
        <v>0</v>
      </c>
      <c r="Q53" s="469">
        <f t="shared" si="2"/>
        <v>0</v>
      </c>
      <c r="R53" s="470"/>
    </row>
    <row r="54" spans="1:18" s="467" customFormat="1" ht="30.75" customHeight="1" x14ac:dyDescent="0.25">
      <c r="A54" s="472" t="s">
        <v>540</v>
      </c>
      <c r="B54" s="464" t="s">
        <v>541</v>
      </c>
      <c r="C54" s="992"/>
      <c r="D54" s="992"/>
      <c r="E54" s="469" t="s">
        <v>86</v>
      </c>
      <c r="F54" s="469" t="s">
        <v>86</v>
      </c>
      <c r="G54" s="469" t="s">
        <v>86</v>
      </c>
      <c r="H54" s="469" t="s">
        <v>86</v>
      </c>
      <c r="I54" s="469" t="s">
        <v>86</v>
      </c>
      <c r="J54" s="469" t="s">
        <v>86</v>
      </c>
      <c r="K54" s="469" t="s">
        <v>86</v>
      </c>
      <c r="L54" s="469" t="s">
        <v>86</v>
      </c>
      <c r="M54" s="473">
        <f>'Прил.7 лимиты'!$N$11*$Q61</f>
        <v>0</v>
      </c>
      <c r="N54" s="473">
        <f>'Прил.7 лимиты'!$N$13*$Q61</f>
        <v>0</v>
      </c>
      <c r="O54" s="473">
        <f>'Прил.7 лимиты'!$N$11*$Q61</f>
        <v>0</v>
      </c>
      <c r="P54" s="474">
        <f>'Прил.7 лимиты'!$N$13*$Q61</f>
        <v>0</v>
      </c>
      <c r="Q54" s="469">
        <f t="shared" si="2"/>
        <v>0</v>
      </c>
      <c r="R54" s="470"/>
    </row>
    <row r="55" spans="1:18" s="467" customFormat="1" ht="35.25" customHeight="1" x14ac:dyDescent="0.25">
      <c r="A55" s="472" t="s">
        <v>542</v>
      </c>
      <c r="B55" s="464" t="s">
        <v>543</v>
      </c>
      <c r="C55" s="992" t="s">
        <v>536</v>
      </c>
      <c r="D55" s="992"/>
      <c r="E55" s="469"/>
      <c r="F55" s="469"/>
      <c r="G55" s="469"/>
      <c r="H55" s="453">
        <f>(E55+F55+G55)/3</f>
        <v>0</v>
      </c>
      <c r="I55" s="469"/>
      <c r="J55" s="469"/>
      <c r="K55" s="469"/>
      <c r="L55" s="453">
        <f>(I55+J55+K55)/3</f>
        <v>0</v>
      </c>
      <c r="M55" s="453">
        <f>H55</f>
        <v>0</v>
      </c>
      <c r="N55" s="453">
        <f>L55</f>
        <v>0</v>
      </c>
      <c r="O55" s="473">
        <f>'Прил.7 лимиты'!$Q$11*'услуга 1'!$Q61</f>
        <v>0</v>
      </c>
      <c r="P55" s="473">
        <f>'Прил.7 лимиты'!$Q$13*'услуга 1'!$Q61</f>
        <v>0</v>
      </c>
      <c r="Q55" s="469">
        <f t="shared" si="2"/>
        <v>0</v>
      </c>
      <c r="R55" s="470"/>
    </row>
    <row r="56" spans="1:18" s="467" customFormat="1" ht="21" customHeight="1" x14ac:dyDescent="0.25">
      <c r="A56" s="472" t="s">
        <v>494</v>
      </c>
      <c r="B56" s="464" t="s">
        <v>496</v>
      </c>
      <c r="C56" s="992" t="s">
        <v>546</v>
      </c>
      <c r="D56" s="992"/>
      <c r="E56" s="469" t="s">
        <v>86</v>
      </c>
      <c r="F56" s="469" t="s">
        <v>86</v>
      </c>
      <c r="G56" s="469" t="s">
        <v>86</v>
      </c>
      <c r="H56" s="469" t="s">
        <v>86</v>
      </c>
      <c r="I56" s="469" t="s">
        <v>86</v>
      </c>
      <c r="J56" s="469" t="s">
        <v>86</v>
      </c>
      <c r="K56" s="469" t="s">
        <v>86</v>
      </c>
      <c r="L56" s="469" t="s">
        <v>86</v>
      </c>
      <c r="M56" s="453">
        <f>'Прил.10 прочие'!F18</f>
        <v>0</v>
      </c>
      <c r="N56" s="469">
        <f>'Прил.10 прочие'!F19</f>
        <v>0</v>
      </c>
      <c r="O56" s="453">
        <f>'Прил.10 прочие'!F19</f>
        <v>0</v>
      </c>
      <c r="P56" s="453">
        <f>'Прил.10 прочие'!AJ19</f>
        <v>0</v>
      </c>
      <c r="Q56" s="469">
        <f t="shared" si="2"/>
        <v>0</v>
      </c>
      <c r="R56" s="466"/>
    </row>
    <row r="57" spans="1:18" s="467" customFormat="1" ht="21.75" customHeight="1" x14ac:dyDescent="0.25">
      <c r="A57" s="472" t="s">
        <v>547</v>
      </c>
      <c r="B57" s="464" t="s">
        <v>548</v>
      </c>
      <c r="C57" s="992"/>
      <c r="D57" s="992"/>
      <c r="E57" s="469" t="s">
        <v>86</v>
      </c>
      <c r="F57" s="469" t="s">
        <v>86</v>
      </c>
      <c r="G57" s="469" t="s">
        <v>86</v>
      </c>
      <c r="H57" s="469" t="s">
        <v>86</v>
      </c>
      <c r="I57" s="469" t="s">
        <v>86</v>
      </c>
      <c r="J57" s="469" t="s">
        <v>86</v>
      </c>
      <c r="K57" s="469" t="s">
        <v>86</v>
      </c>
      <c r="L57" s="469" t="s">
        <v>86</v>
      </c>
      <c r="M57" s="469">
        <f>'Прил.10 прочие'!F30</f>
        <v>0</v>
      </c>
      <c r="N57" s="469">
        <f>'Прил.10 прочие'!F31</f>
        <v>0</v>
      </c>
      <c r="O57" s="469">
        <f>'Прил.10 прочие'!F31</f>
        <v>0</v>
      </c>
      <c r="P57" s="469">
        <f>'Прил.10 прочие'!AJ31</f>
        <v>0</v>
      </c>
      <c r="Q57" s="469">
        <f t="shared" si="2"/>
        <v>0</v>
      </c>
      <c r="R57" s="466"/>
    </row>
    <row r="58" spans="1:18" s="467" customFormat="1" ht="22.15" customHeight="1" x14ac:dyDescent="0.25">
      <c r="A58" s="472" t="s">
        <v>549</v>
      </c>
      <c r="B58" s="464" t="s">
        <v>550</v>
      </c>
      <c r="C58" s="992"/>
      <c r="D58" s="992"/>
      <c r="E58" s="469" t="s">
        <v>86</v>
      </c>
      <c r="F58" s="469" t="s">
        <v>86</v>
      </c>
      <c r="G58" s="469" t="s">
        <v>86</v>
      </c>
      <c r="H58" s="469" t="s">
        <v>86</v>
      </c>
      <c r="I58" s="469" t="s">
        <v>86</v>
      </c>
      <c r="J58" s="469" t="s">
        <v>86</v>
      </c>
      <c r="K58" s="469" t="s">
        <v>86</v>
      </c>
      <c r="L58" s="469" t="s">
        <v>86</v>
      </c>
      <c r="M58" s="471">
        <f>'Прил.7 лимиты'!H10*'услуга 1'!Q61</f>
        <v>0</v>
      </c>
      <c r="N58" s="475">
        <f>'Прил.7 лимиты'!H15*'услуга 1'!Q61</f>
        <v>0</v>
      </c>
      <c r="O58" s="453">
        <f>'Прил.7 лимиты'!H10*Q61</f>
        <v>0</v>
      </c>
      <c r="P58" s="453">
        <f>'Прил.7 лимиты'!H12*Q61</f>
        <v>0</v>
      </c>
      <c r="Q58" s="469">
        <f t="shared" si="2"/>
        <v>0</v>
      </c>
      <c r="R58" s="466"/>
    </row>
    <row r="59" spans="1:18" s="432" customFormat="1" ht="19.5" customHeight="1" x14ac:dyDescent="0.25">
      <c r="A59" s="436" t="s">
        <v>573</v>
      </c>
      <c r="B59" s="437"/>
      <c r="C59" s="988"/>
      <c r="D59" s="988"/>
      <c r="E59" s="439" t="s">
        <v>86</v>
      </c>
      <c r="F59" s="439" t="s">
        <v>86</v>
      </c>
      <c r="G59" s="439" t="s">
        <v>86</v>
      </c>
      <c r="H59" s="439" t="s">
        <v>86</v>
      </c>
      <c r="I59" s="439" t="s">
        <v>86</v>
      </c>
      <c r="J59" s="439" t="s">
        <v>86</v>
      </c>
      <c r="K59" s="439" t="s">
        <v>86</v>
      </c>
      <c r="L59" s="439" t="s">
        <v>86</v>
      </c>
      <c r="M59" s="440">
        <f>SUM(M52:M58)</f>
        <v>0</v>
      </c>
      <c r="N59" s="440">
        <f>SUM(N52:N58)</f>
        <v>0</v>
      </c>
      <c r="O59" s="440">
        <f>SUM(O52:O58)</f>
        <v>0</v>
      </c>
      <c r="P59" s="440">
        <f>SUM(P52:P58)</f>
        <v>0</v>
      </c>
      <c r="Q59" s="440">
        <f>SUM(Q52:Q58)</f>
        <v>0</v>
      </c>
      <c r="R59" s="431"/>
    </row>
    <row r="60" spans="1:18" s="467" customFormat="1" ht="18" customHeight="1" x14ac:dyDescent="0.25">
      <c r="A60" s="989" t="s">
        <v>574</v>
      </c>
      <c r="B60" s="989"/>
      <c r="C60" s="989"/>
      <c r="D60" s="989"/>
      <c r="E60" s="989"/>
      <c r="F60" s="989"/>
      <c r="G60" s="989"/>
      <c r="H60" s="989"/>
      <c r="I60" s="989"/>
      <c r="J60" s="989"/>
      <c r="K60" s="989"/>
      <c r="L60" s="989"/>
      <c r="M60" s="989"/>
      <c r="N60" s="989"/>
      <c r="O60" s="989"/>
      <c r="P60" s="989"/>
      <c r="Q60" s="476">
        <f>'Прил.8 ст.211'!G111</f>
        <v>0</v>
      </c>
      <c r="R60" s="466"/>
    </row>
    <row r="61" spans="1:18" s="467" customFormat="1" ht="18" customHeight="1" x14ac:dyDescent="0.25">
      <c r="A61" s="989" t="s">
        <v>553</v>
      </c>
      <c r="B61" s="989"/>
      <c r="C61" s="989"/>
      <c r="D61" s="989"/>
      <c r="E61" s="989"/>
      <c r="F61" s="989"/>
      <c r="G61" s="989"/>
      <c r="H61" s="989"/>
      <c r="I61" s="989"/>
      <c r="J61" s="989"/>
      <c r="K61" s="989"/>
      <c r="L61" s="989"/>
      <c r="M61" s="989"/>
      <c r="N61" s="989"/>
      <c r="O61" s="989"/>
      <c r="P61" s="989"/>
      <c r="Q61" s="477">
        <f>'Прил.4 площади'!C137</f>
        <v>0</v>
      </c>
      <c r="R61" s="466"/>
    </row>
    <row r="62" spans="1:18" s="462" customFormat="1" ht="18" customHeight="1" x14ac:dyDescent="0.2">
      <c r="A62" s="991" t="s">
        <v>575</v>
      </c>
      <c r="B62" s="991"/>
      <c r="C62" s="991"/>
      <c r="D62" s="991"/>
      <c r="E62" s="991"/>
      <c r="F62" s="991"/>
      <c r="G62" s="991"/>
      <c r="H62" s="991"/>
      <c r="I62" s="991"/>
      <c r="J62" s="991"/>
      <c r="K62" s="991"/>
      <c r="L62" s="991"/>
      <c r="M62" s="991"/>
      <c r="N62" s="991"/>
      <c r="O62" s="991"/>
      <c r="P62" s="991"/>
      <c r="Q62" s="991"/>
      <c r="R62" s="461"/>
    </row>
    <row r="63" spans="1:18" s="467" customFormat="1" ht="15" customHeight="1" x14ac:dyDescent="0.25">
      <c r="A63" s="463" t="s">
        <v>491</v>
      </c>
      <c r="B63" s="464">
        <v>212</v>
      </c>
      <c r="C63" s="992" t="s">
        <v>534</v>
      </c>
      <c r="D63" s="992"/>
      <c r="E63" s="469" t="s">
        <v>86</v>
      </c>
      <c r="F63" s="469" t="s">
        <v>86</v>
      </c>
      <c r="G63" s="469"/>
      <c r="H63" s="469" t="s">
        <v>86</v>
      </c>
      <c r="I63" s="469" t="s">
        <v>86</v>
      </c>
      <c r="J63" s="469" t="s">
        <v>86</v>
      </c>
      <c r="K63" s="469"/>
      <c r="L63" s="469" t="s">
        <v>86</v>
      </c>
      <c r="M63" s="469">
        <f>G63</f>
        <v>0</v>
      </c>
      <c r="N63" s="469">
        <f>K63</f>
        <v>0</v>
      </c>
      <c r="O63" s="453">
        <f>'Прил.10 прочие'!F6</f>
        <v>0</v>
      </c>
      <c r="P63" s="453">
        <f>'Прил.10 прочие'!AJ6</f>
        <v>0</v>
      </c>
      <c r="Q63" s="469">
        <f>O63+P63</f>
        <v>0</v>
      </c>
      <c r="R63" s="466"/>
    </row>
    <row r="64" spans="1:18" s="467" customFormat="1" ht="15.75" x14ac:dyDescent="0.25">
      <c r="A64" s="463" t="s">
        <v>493</v>
      </c>
      <c r="B64" s="464">
        <v>221</v>
      </c>
      <c r="C64" s="992"/>
      <c r="D64" s="992"/>
      <c r="E64" s="469" t="s">
        <v>86</v>
      </c>
      <c r="F64" s="469" t="s">
        <v>86</v>
      </c>
      <c r="G64" s="469"/>
      <c r="H64" s="469" t="s">
        <v>86</v>
      </c>
      <c r="I64" s="469" t="s">
        <v>86</v>
      </c>
      <c r="J64" s="469" t="s">
        <v>86</v>
      </c>
      <c r="K64" s="469"/>
      <c r="L64" s="469" t="s">
        <v>86</v>
      </c>
      <c r="M64" s="469">
        <f>G64</f>
        <v>0</v>
      </c>
      <c r="N64" s="469">
        <f>K64</f>
        <v>0</v>
      </c>
      <c r="O64" s="453">
        <f>'Прил.10 прочие'!F10</f>
        <v>0</v>
      </c>
      <c r="P64" s="453">
        <f>'Прил.10 прочие'!AJ10</f>
        <v>0</v>
      </c>
      <c r="Q64" s="469">
        <f>O64+P64</f>
        <v>0</v>
      </c>
      <c r="R64" s="466"/>
    </row>
    <row r="65" spans="1:18" s="467" customFormat="1" ht="15.75" x14ac:dyDescent="0.25">
      <c r="A65" s="463" t="s">
        <v>494</v>
      </c>
      <c r="B65" s="464">
        <v>222</v>
      </c>
      <c r="C65" s="992"/>
      <c r="D65" s="992"/>
      <c r="E65" s="469" t="s">
        <v>86</v>
      </c>
      <c r="F65" s="469" t="s">
        <v>86</v>
      </c>
      <c r="G65" s="469"/>
      <c r="H65" s="469" t="s">
        <v>86</v>
      </c>
      <c r="I65" s="469" t="s">
        <v>86</v>
      </c>
      <c r="J65" s="469" t="s">
        <v>86</v>
      </c>
      <c r="K65" s="469"/>
      <c r="L65" s="469" t="s">
        <v>86</v>
      </c>
      <c r="M65" s="469">
        <f>G65</f>
        <v>0</v>
      </c>
      <c r="N65" s="469">
        <f>K65</f>
        <v>0</v>
      </c>
      <c r="O65" s="453">
        <f>'Прил.10 прочие'!F14</f>
        <v>0</v>
      </c>
      <c r="P65" s="453">
        <f>'Прил.10 прочие'!AJ14</f>
        <v>0</v>
      </c>
      <c r="Q65" s="469">
        <f>O65+P65</f>
        <v>0</v>
      </c>
      <c r="R65" s="466"/>
    </row>
    <row r="66" spans="1:18" s="467" customFormat="1" ht="17.25" customHeight="1" x14ac:dyDescent="0.25">
      <c r="A66" s="463" t="s">
        <v>576</v>
      </c>
      <c r="B66" s="464">
        <v>224</v>
      </c>
      <c r="C66" s="992"/>
      <c r="D66" s="992"/>
      <c r="E66" s="469" t="s">
        <v>86</v>
      </c>
      <c r="F66" s="469" t="s">
        <v>86</v>
      </c>
      <c r="G66" s="469"/>
      <c r="H66" s="469" t="s">
        <v>86</v>
      </c>
      <c r="I66" s="469" t="s">
        <v>86</v>
      </c>
      <c r="J66" s="469" t="s">
        <v>86</v>
      </c>
      <c r="K66" s="469"/>
      <c r="L66" s="469" t="s">
        <v>86</v>
      </c>
      <c r="M66" s="469">
        <f>G66</f>
        <v>0</v>
      </c>
      <c r="N66" s="469">
        <f>K66</f>
        <v>0</v>
      </c>
      <c r="O66" s="441"/>
      <c r="P66" s="441"/>
      <c r="Q66" s="469">
        <f>O66+P66</f>
        <v>0</v>
      </c>
      <c r="R66" s="466"/>
    </row>
    <row r="67" spans="1:18" s="467" customFormat="1" ht="17.25" customHeight="1" x14ac:dyDescent="0.25">
      <c r="A67" s="463" t="s">
        <v>497</v>
      </c>
      <c r="B67" s="464">
        <v>225</v>
      </c>
      <c r="C67" s="992" t="s">
        <v>555</v>
      </c>
      <c r="D67" s="992"/>
      <c r="E67" s="441"/>
      <c r="F67" s="441"/>
      <c r="G67" s="441"/>
      <c r="H67" s="469">
        <f>(E67+F67+G67)/3</f>
        <v>0</v>
      </c>
      <c r="I67" s="441"/>
      <c r="J67" s="441"/>
      <c r="K67" s="441"/>
      <c r="L67" s="469">
        <f>(I67+J67+K67)/3</f>
        <v>0</v>
      </c>
      <c r="M67" s="469">
        <f>H67</f>
        <v>0</v>
      </c>
      <c r="N67" s="469">
        <f>L67</f>
        <v>0</v>
      </c>
      <c r="O67" s="453">
        <f>'Прил.10 прочие'!F22</f>
        <v>0</v>
      </c>
      <c r="P67" s="453">
        <f>'Прил.10 прочие'!AJ22</f>
        <v>0</v>
      </c>
      <c r="Q67" s="469">
        <f>O67+P67</f>
        <v>0</v>
      </c>
      <c r="R67" s="466"/>
    </row>
    <row r="68" spans="1:18" s="467" customFormat="1" ht="15.75" customHeight="1" x14ac:dyDescent="0.25">
      <c r="A68" s="463" t="s">
        <v>577</v>
      </c>
      <c r="B68" s="464" t="s">
        <v>578</v>
      </c>
      <c r="C68" s="992"/>
      <c r="D68" s="992"/>
      <c r="E68" s="987" t="s">
        <v>579</v>
      </c>
      <c r="F68" s="987"/>
      <c r="G68" s="987"/>
      <c r="H68" s="987"/>
      <c r="I68" s="441"/>
      <c r="J68" s="441"/>
      <c r="K68" s="441"/>
      <c r="L68" s="469">
        <f>(I68+J68+K68)/3</f>
        <v>0</v>
      </c>
      <c r="M68" s="469"/>
      <c r="N68" s="469">
        <f>L68</f>
        <v>0</v>
      </c>
      <c r="O68" s="453"/>
      <c r="P68" s="441"/>
      <c r="Q68" s="469">
        <f>P68</f>
        <v>0</v>
      </c>
      <c r="R68" s="466"/>
    </row>
    <row r="69" spans="1:18" s="467" customFormat="1" ht="18" customHeight="1" x14ac:dyDescent="0.25">
      <c r="A69" s="463" t="s">
        <v>498</v>
      </c>
      <c r="B69" s="464">
        <v>226</v>
      </c>
      <c r="C69" s="992"/>
      <c r="D69" s="992"/>
      <c r="E69" s="441"/>
      <c r="F69" s="441"/>
      <c r="G69" s="441"/>
      <c r="H69" s="469">
        <f>(E69+F69+G69)/3</f>
        <v>0</v>
      </c>
      <c r="I69" s="441"/>
      <c r="J69" s="441"/>
      <c r="K69" s="441"/>
      <c r="L69" s="469">
        <f>(I69+J69+K69)/3</f>
        <v>0</v>
      </c>
      <c r="M69" s="469">
        <f>H69</f>
        <v>0</v>
      </c>
      <c r="N69" s="469">
        <f>L69</f>
        <v>0</v>
      </c>
      <c r="O69" s="453">
        <f>'Прил.10 прочие'!F26</f>
        <v>0</v>
      </c>
      <c r="P69" s="453">
        <f>'Прил.10 прочие'!AJ26</f>
        <v>0</v>
      </c>
      <c r="Q69" s="469">
        <f>O69+P69</f>
        <v>0</v>
      </c>
      <c r="R69" s="466"/>
    </row>
    <row r="70" spans="1:18" s="467" customFormat="1" ht="33.75" customHeight="1" x14ac:dyDescent="0.25">
      <c r="A70" s="463" t="s">
        <v>580</v>
      </c>
      <c r="B70" s="464" t="s">
        <v>431</v>
      </c>
      <c r="C70" s="986" t="s">
        <v>581</v>
      </c>
      <c r="D70" s="986"/>
      <c r="E70" s="441"/>
      <c r="F70" s="441"/>
      <c r="G70" s="441"/>
      <c r="H70" s="469">
        <f>(E70+F70+G70)/3</f>
        <v>0</v>
      </c>
      <c r="I70" s="441"/>
      <c r="J70" s="441"/>
      <c r="K70" s="441"/>
      <c r="L70" s="469">
        <f>(I70+J70+K70)/3</f>
        <v>0</v>
      </c>
      <c r="M70" s="469">
        <f>H70</f>
        <v>0</v>
      </c>
      <c r="N70" s="469">
        <f>L70</f>
        <v>0</v>
      </c>
      <c r="O70" s="453">
        <f>'Прил.10 прочие'!F49</f>
        <v>0</v>
      </c>
      <c r="P70" s="453">
        <f>'Прил.10 прочие'!AJ49</f>
        <v>0</v>
      </c>
      <c r="Q70" s="469">
        <f>O70+P70</f>
        <v>0</v>
      </c>
      <c r="R70" s="466"/>
    </row>
    <row r="71" spans="1:18" s="467" customFormat="1" ht="67.5" customHeight="1" x14ac:dyDescent="0.25">
      <c r="A71" s="463" t="s">
        <v>502</v>
      </c>
      <c r="B71" s="464" t="s">
        <v>431</v>
      </c>
      <c r="C71" s="986"/>
      <c r="D71" s="986"/>
      <c r="E71" s="469" t="s">
        <v>86</v>
      </c>
      <c r="F71" s="469" t="s">
        <v>86</v>
      </c>
      <c r="G71" s="469" t="s">
        <v>86</v>
      </c>
      <c r="H71" s="469" t="s">
        <v>86</v>
      </c>
      <c r="I71" s="469" t="s">
        <v>86</v>
      </c>
      <c r="J71" s="469" t="s">
        <v>86</v>
      </c>
      <c r="K71" s="469" t="s">
        <v>86</v>
      </c>
      <c r="L71" s="469" t="s">
        <v>86</v>
      </c>
      <c r="M71" s="453">
        <f>'Прил.10 прочие'!F36</f>
        <v>0</v>
      </c>
      <c r="N71" s="453"/>
      <c r="O71" s="453">
        <f>'Прил.10 прочие'!F36</f>
        <v>0</v>
      </c>
      <c r="P71" s="453">
        <f>'Прил.10 прочие'!AJ36</f>
        <v>0</v>
      </c>
      <c r="Q71" s="469">
        <f>O71+P71</f>
        <v>0</v>
      </c>
      <c r="R71" s="466"/>
    </row>
    <row r="72" spans="1:18" s="467" customFormat="1" ht="33" customHeight="1" x14ac:dyDescent="0.25">
      <c r="A72" s="463" t="s">
        <v>582</v>
      </c>
      <c r="B72" s="464" t="s">
        <v>426</v>
      </c>
      <c r="C72" s="986"/>
      <c r="D72" s="986"/>
      <c r="E72" s="469" t="s">
        <v>86</v>
      </c>
      <c r="F72" s="469" t="s">
        <v>86</v>
      </c>
      <c r="G72" s="469" t="s">
        <v>86</v>
      </c>
      <c r="H72" s="469" t="s">
        <v>86</v>
      </c>
      <c r="I72" s="469" t="s">
        <v>86</v>
      </c>
      <c r="J72" s="469" t="s">
        <v>86</v>
      </c>
      <c r="K72" s="469" t="s">
        <v>86</v>
      </c>
      <c r="L72" s="469" t="s">
        <v>86</v>
      </c>
      <c r="M72" s="453">
        <f>'Прил.10 прочие'!F37</f>
        <v>0</v>
      </c>
      <c r="N72" s="453"/>
      <c r="O72" s="453">
        <f>'Прил.10 прочие'!F37</f>
        <v>0</v>
      </c>
      <c r="P72" s="453">
        <f>'Прил.10 прочие'!AJ37</f>
        <v>0</v>
      </c>
      <c r="Q72" s="469">
        <f>(O72+P72)</f>
        <v>0</v>
      </c>
      <c r="R72" s="470"/>
    </row>
    <row r="73" spans="1:18" s="467" customFormat="1" ht="17.25" customHeight="1" x14ac:dyDescent="0.25">
      <c r="A73" s="463" t="s">
        <v>503</v>
      </c>
      <c r="B73" s="464">
        <v>310</v>
      </c>
      <c r="C73" s="987" t="s">
        <v>534</v>
      </c>
      <c r="D73" s="987"/>
      <c r="E73" s="478" t="s">
        <v>86</v>
      </c>
      <c r="F73" s="478" t="s">
        <v>86</v>
      </c>
      <c r="G73" s="479"/>
      <c r="H73" s="469" t="s">
        <v>86</v>
      </c>
      <c r="I73" s="480"/>
      <c r="J73" s="480"/>
      <c r="K73" s="480"/>
      <c r="L73" s="469" t="s">
        <v>86</v>
      </c>
      <c r="M73" s="469">
        <f>G73</f>
        <v>0</v>
      </c>
      <c r="N73" s="469">
        <f>K73</f>
        <v>0</v>
      </c>
      <c r="O73" s="481">
        <f>'Прил.10 прочие'!F39</f>
        <v>0</v>
      </c>
      <c r="P73" s="481">
        <f>'Прил.10 прочие'!AJ39</f>
        <v>0</v>
      </c>
      <c r="Q73" s="469">
        <f>O73+P73</f>
        <v>0</v>
      </c>
      <c r="R73" s="466"/>
    </row>
    <row r="74" spans="1:18" s="467" customFormat="1" ht="18" customHeight="1" x14ac:dyDescent="0.25">
      <c r="A74" s="463" t="s">
        <v>583</v>
      </c>
      <c r="B74" s="464">
        <v>340</v>
      </c>
      <c r="C74" s="987"/>
      <c r="D74" s="987"/>
      <c r="E74" s="469" t="s">
        <v>86</v>
      </c>
      <c r="F74" s="469" t="s">
        <v>86</v>
      </c>
      <c r="G74" s="469"/>
      <c r="H74" s="469" t="s">
        <v>86</v>
      </c>
      <c r="I74" s="469" t="s">
        <v>86</v>
      </c>
      <c r="J74" s="469" t="s">
        <v>86</v>
      </c>
      <c r="K74" s="469"/>
      <c r="L74" s="469" t="s">
        <v>86</v>
      </c>
      <c r="M74" s="469">
        <f>G74</f>
        <v>0</v>
      </c>
      <c r="N74" s="469">
        <f>K74</f>
        <v>0</v>
      </c>
      <c r="O74" s="453">
        <f>'Прил.10 прочие'!F43</f>
        <v>0</v>
      </c>
      <c r="P74" s="453">
        <f>'Прил.10 прочие'!AJ43</f>
        <v>0</v>
      </c>
      <c r="Q74" s="469">
        <f>O74+P74</f>
        <v>0</v>
      </c>
      <c r="R74" s="466"/>
    </row>
    <row r="75" spans="1:18" s="432" customFormat="1" ht="18" customHeight="1" x14ac:dyDescent="0.25">
      <c r="A75" s="436" t="s">
        <v>584</v>
      </c>
      <c r="B75" s="438"/>
      <c r="C75" s="988"/>
      <c r="D75" s="988"/>
      <c r="E75" s="439" t="s">
        <v>86</v>
      </c>
      <c r="F75" s="439" t="s">
        <v>86</v>
      </c>
      <c r="G75" s="439" t="s">
        <v>86</v>
      </c>
      <c r="H75" s="439" t="s">
        <v>86</v>
      </c>
      <c r="I75" s="439" t="s">
        <v>86</v>
      </c>
      <c r="J75" s="439" t="s">
        <v>86</v>
      </c>
      <c r="K75" s="439" t="s">
        <v>86</v>
      </c>
      <c r="L75" s="439" t="s">
        <v>86</v>
      </c>
      <c r="M75" s="440">
        <f>M63+M64+M65+M66+M67+M69+M71+M72+M73+M74+M70</f>
        <v>0</v>
      </c>
      <c r="N75" s="440">
        <f>N63+N64+N65+N66+N67+N69+N71+N72+N73+N74+N70</f>
        <v>0</v>
      </c>
      <c r="O75" s="440">
        <f>SUM(O63:O74)-O67</f>
        <v>0</v>
      </c>
      <c r="P75" s="440">
        <f>SUM(P63:P74)</f>
        <v>0</v>
      </c>
      <c r="Q75" s="440">
        <f>SUM(Q63:Q74)</f>
        <v>0</v>
      </c>
      <c r="R75" s="431"/>
    </row>
    <row r="76" spans="1:18" s="467" customFormat="1" ht="20.25" hidden="1" customHeight="1" x14ac:dyDescent="0.25">
      <c r="A76" s="460" t="s">
        <v>585</v>
      </c>
      <c r="B76" s="464"/>
      <c r="C76" s="482"/>
      <c r="D76" s="483"/>
      <c r="E76" s="469"/>
      <c r="F76" s="469"/>
      <c r="G76" s="469"/>
      <c r="H76" s="469"/>
      <c r="I76" s="469"/>
      <c r="J76" s="469"/>
      <c r="K76" s="469"/>
      <c r="L76" s="469"/>
      <c r="M76" s="469"/>
      <c r="N76" s="469"/>
      <c r="O76" s="469"/>
      <c r="P76" s="469"/>
      <c r="Q76" s="469"/>
      <c r="R76" s="466"/>
    </row>
    <row r="77" spans="1:18" s="467" customFormat="1" ht="21" customHeight="1" x14ac:dyDescent="0.25">
      <c r="A77" s="989" t="s">
        <v>586</v>
      </c>
      <c r="B77" s="989"/>
      <c r="C77" s="989"/>
      <c r="D77" s="989"/>
      <c r="E77" s="989"/>
      <c r="F77" s="989"/>
      <c r="G77" s="989"/>
      <c r="H77" s="989"/>
      <c r="I77" s="989"/>
      <c r="J77" s="989"/>
      <c r="K77" s="989"/>
      <c r="L77" s="989"/>
      <c r="M77" s="989"/>
      <c r="N77" s="989"/>
      <c r="O77" s="989"/>
      <c r="P77" s="989"/>
      <c r="Q77" s="484">
        <f>Q31+Q61</f>
        <v>0</v>
      </c>
      <c r="R77" s="466"/>
    </row>
    <row r="78" spans="1:18" s="459" customFormat="1" ht="19.5" customHeight="1" x14ac:dyDescent="0.25">
      <c r="A78" s="454" t="s">
        <v>587</v>
      </c>
      <c r="B78" s="455"/>
      <c r="C78" s="990"/>
      <c r="D78" s="990"/>
      <c r="E78" s="456" t="s">
        <v>86</v>
      </c>
      <c r="F78" s="456" t="s">
        <v>86</v>
      </c>
      <c r="G78" s="456" t="s">
        <v>86</v>
      </c>
      <c r="H78" s="456" t="s">
        <v>86</v>
      </c>
      <c r="I78" s="456" t="s">
        <v>86</v>
      </c>
      <c r="J78" s="456" t="s">
        <v>86</v>
      </c>
      <c r="K78" s="456" t="s">
        <v>86</v>
      </c>
      <c r="L78" s="456" t="s">
        <v>86</v>
      </c>
      <c r="M78" s="457">
        <f>M75+M59+M49</f>
        <v>0</v>
      </c>
      <c r="N78" s="457">
        <f>N75+N59+N49</f>
        <v>0</v>
      </c>
      <c r="O78" s="457">
        <f>O75+O59+O49</f>
        <v>0</v>
      </c>
      <c r="P78" s="457">
        <f>P75+P59+P49</f>
        <v>0</v>
      </c>
      <c r="Q78" s="457">
        <f>Q75+Q59+Q49</f>
        <v>0</v>
      </c>
      <c r="R78" s="458"/>
    </row>
    <row r="79" spans="1:18" s="432" customFormat="1" ht="21.75" customHeight="1" x14ac:dyDescent="0.25">
      <c r="A79" s="485" t="s">
        <v>588</v>
      </c>
      <c r="B79" s="486"/>
      <c r="C79" s="984"/>
      <c r="D79" s="984"/>
      <c r="E79" s="487"/>
      <c r="F79" s="487"/>
      <c r="G79" s="487"/>
      <c r="H79" s="487"/>
      <c r="I79" s="487"/>
      <c r="J79" s="487"/>
      <c r="K79" s="487"/>
      <c r="L79" s="487"/>
      <c r="M79" s="487"/>
      <c r="N79" s="487"/>
      <c r="O79" s="487"/>
      <c r="P79" s="487"/>
      <c r="Q79" s="487"/>
      <c r="R79" s="431"/>
    </row>
    <row r="80" spans="1:18" s="432" customFormat="1" ht="15.75" x14ac:dyDescent="0.25">
      <c r="A80" s="387" t="s">
        <v>530</v>
      </c>
      <c r="B80" s="364">
        <v>211</v>
      </c>
      <c r="C80" s="984"/>
      <c r="D80" s="984"/>
      <c r="E80" s="394" t="s">
        <v>86</v>
      </c>
      <c r="F80" s="394" t="s">
        <v>86</v>
      </c>
      <c r="G80" s="394" t="s">
        <v>86</v>
      </c>
      <c r="H80" s="394" t="s">
        <v>86</v>
      </c>
      <c r="I80" s="394" t="s">
        <v>86</v>
      </c>
      <c r="J80" s="394" t="s">
        <v>86</v>
      </c>
      <c r="K80" s="394" t="s">
        <v>86</v>
      </c>
      <c r="L80" s="394" t="s">
        <v>86</v>
      </c>
      <c r="M80" s="435">
        <f t="shared" ref="M80:Q81" si="3">M16+M47</f>
        <v>0</v>
      </c>
      <c r="N80" s="394">
        <f t="shared" si="3"/>
        <v>0</v>
      </c>
      <c r="O80" s="435">
        <f t="shared" si="3"/>
        <v>0</v>
      </c>
      <c r="P80" s="394">
        <f t="shared" si="3"/>
        <v>0</v>
      </c>
      <c r="Q80" s="394">
        <f t="shared" si="3"/>
        <v>0</v>
      </c>
      <c r="R80" s="447"/>
    </row>
    <row r="81" spans="1:18" s="432" customFormat="1" ht="15.75" x14ac:dyDescent="0.25">
      <c r="A81" s="387" t="s">
        <v>589</v>
      </c>
      <c r="B81" s="364">
        <v>213</v>
      </c>
      <c r="C81" s="984"/>
      <c r="D81" s="984"/>
      <c r="E81" s="394" t="s">
        <v>86</v>
      </c>
      <c r="F81" s="394" t="s">
        <v>86</v>
      </c>
      <c r="G81" s="394" t="s">
        <v>86</v>
      </c>
      <c r="H81" s="394" t="s">
        <v>86</v>
      </c>
      <c r="I81" s="394" t="s">
        <v>86</v>
      </c>
      <c r="J81" s="394" t="s">
        <v>86</v>
      </c>
      <c r="K81" s="394" t="s">
        <v>86</v>
      </c>
      <c r="L81" s="394" t="s">
        <v>86</v>
      </c>
      <c r="M81" s="435">
        <f t="shared" si="3"/>
        <v>0</v>
      </c>
      <c r="N81" s="394">
        <f t="shared" si="3"/>
        <v>0</v>
      </c>
      <c r="O81" s="435">
        <f t="shared" si="3"/>
        <v>0</v>
      </c>
      <c r="P81" s="394">
        <f t="shared" si="3"/>
        <v>0</v>
      </c>
      <c r="Q81" s="394">
        <f t="shared" si="3"/>
        <v>0</v>
      </c>
      <c r="R81" s="447"/>
    </row>
    <row r="82" spans="1:18" s="432" customFormat="1" ht="15.75" x14ac:dyDescent="0.25">
      <c r="A82" s="387" t="s">
        <v>491</v>
      </c>
      <c r="B82" s="364">
        <v>212</v>
      </c>
      <c r="C82" s="984"/>
      <c r="D82" s="984"/>
      <c r="E82" s="394" t="s">
        <v>86</v>
      </c>
      <c r="F82" s="394" t="s">
        <v>86</v>
      </c>
      <c r="G82" s="394" t="s">
        <v>86</v>
      </c>
      <c r="H82" s="394" t="s">
        <v>86</v>
      </c>
      <c r="I82" s="394" t="s">
        <v>86</v>
      </c>
      <c r="J82" s="394" t="s">
        <v>86</v>
      </c>
      <c r="K82" s="394" t="s">
        <v>86</v>
      </c>
      <c r="L82" s="394" t="s">
        <v>86</v>
      </c>
      <c r="M82" s="435">
        <f>M33+M63</f>
        <v>0</v>
      </c>
      <c r="N82" s="394">
        <f>N33+N63</f>
        <v>0</v>
      </c>
      <c r="O82" s="435">
        <f>O33+O63</f>
        <v>0</v>
      </c>
      <c r="P82" s="394">
        <f>P33+P63</f>
        <v>0</v>
      </c>
      <c r="Q82" s="394">
        <f>Q33+Q63</f>
        <v>0</v>
      </c>
      <c r="R82" s="447"/>
    </row>
    <row r="83" spans="1:18" s="432" customFormat="1" ht="15.75" x14ac:dyDescent="0.25">
      <c r="A83" s="400" t="s">
        <v>493</v>
      </c>
      <c r="B83" s="364">
        <v>221</v>
      </c>
      <c r="C83" s="984"/>
      <c r="D83" s="984"/>
      <c r="E83" s="394" t="s">
        <v>86</v>
      </c>
      <c r="F83" s="394" t="s">
        <v>86</v>
      </c>
      <c r="G83" s="394" t="s">
        <v>86</v>
      </c>
      <c r="H83" s="394" t="s">
        <v>86</v>
      </c>
      <c r="I83" s="394" t="s">
        <v>86</v>
      </c>
      <c r="J83" s="394" t="s">
        <v>86</v>
      </c>
      <c r="K83" s="394" t="s">
        <v>86</v>
      </c>
      <c r="L83" s="394" t="s">
        <v>86</v>
      </c>
      <c r="M83" s="435">
        <f t="shared" ref="M83:P84" si="4">M64+M20</f>
        <v>0</v>
      </c>
      <c r="N83" s="435">
        <f t="shared" si="4"/>
        <v>0</v>
      </c>
      <c r="O83" s="435">
        <f t="shared" si="4"/>
        <v>0</v>
      </c>
      <c r="P83" s="435">
        <f t="shared" si="4"/>
        <v>0</v>
      </c>
      <c r="Q83" s="394">
        <f>Q20+Q64</f>
        <v>0</v>
      </c>
      <c r="R83" s="447"/>
    </row>
    <row r="84" spans="1:18" s="432" customFormat="1" ht="15.75" x14ac:dyDescent="0.25">
      <c r="A84" s="400" t="s">
        <v>494</v>
      </c>
      <c r="B84" s="364">
        <v>222</v>
      </c>
      <c r="C84" s="984"/>
      <c r="D84" s="984"/>
      <c r="E84" s="394" t="s">
        <v>86</v>
      </c>
      <c r="F84" s="394" t="s">
        <v>86</v>
      </c>
      <c r="G84" s="394" t="s">
        <v>86</v>
      </c>
      <c r="H84" s="394" t="s">
        <v>86</v>
      </c>
      <c r="I84" s="394" t="s">
        <v>86</v>
      </c>
      <c r="J84" s="394" t="s">
        <v>86</v>
      </c>
      <c r="K84" s="394" t="s">
        <v>86</v>
      </c>
      <c r="L84" s="394" t="s">
        <v>86</v>
      </c>
      <c r="M84" s="435">
        <f t="shared" si="4"/>
        <v>0</v>
      </c>
      <c r="N84" s="435">
        <f t="shared" si="4"/>
        <v>0</v>
      </c>
      <c r="O84" s="435">
        <f t="shared" si="4"/>
        <v>0</v>
      </c>
      <c r="P84" s="435">
        <f t="shared" si="4"/>
        <v>0</v>
      </c>
      <c r="Q84" s="394">
        <f>Q21+Q65</f>
        <v>0</v>
      </c>
      <c r="R84" s="447"/>
    </row>
    <row r="85" spans="1:18" s="432" customFormat="1" ht="31.5" x14ac:dyDescent="0.25">
      <c r="A85" s="400" t="s">
        <v>545</v>
      </c>
      <c r="B85" s="364" t="s">
        <v>496</v>
      </c>
      <c r="C85" s="984"/>
      <c r="D85" s="984"/>
      <c r="E85" s="394" t="s">
        <v>86</v>
      </c>
      <c r="F85" s="394" t="s">
        <v>86</v>
      </c>
      <c r="G85" s="394" t="s">
        <v>86</v>
      </c>
      <c r="H85" s="394" t="s">
        <v>86</v>
      </c>
      <c r="I85" s="394" t="s">
        <v>86</v>
      </c>
      <c r="J85" s="394" t="s">
        <v>86</v>
      </c>
      <c r="K85" s="394" t="s">
        <v>86</v>
      </c>
      <c r="L85" s="394" t="s">
        <v>86</v>
      </c>
      <c r="M85" s="435">
        <f>M26+M56</f>
        <v>0</v>
      </c>
      <c r="N85" s="394">
        <f>N26+N56</f>
        <v>0</v>
      </c>
      <c r="O85" s="435">
        <f>O26+O56</f>
        <v>0</v>
      </c>
      <c r="P85" s="394">
        <f>P26+P56</f>
        <v>0</v>
      </c>
      <c r="Q85" s="394">
        <f>Q26+Q56</f>
        <v>0</v>
      </c>
      <c r="R85" s="447"/>
    </row>
    <row r="86" spans="1:18" s="432" customFormat="1" ht="15.75" x14ac:dyDescent="0.25">
      <c r="A86" s="400" t="s">
        <v>590</v>
      </c>
      <c r="B86" s="364">
        <v>223</v>
      </c>
      <c r="C86" s="984"/>
      <c r="D86" s="984"/>
      <c r="E86" s="394" t="s">
        <v>86</v>
      </c>
      <c r="F86" s="394" t="s">
        <v>86</v>
      </c>
      <c r="G86" s="394" t="s">
        <v>86</v>
      </c>
      <c r="H86" s="394" t="s">
        <v>86</v>
      </c>
      <c r="I86" s="394" t="s">
        <v>86</v>
      </c>
      <c r="J86" s="394" t="s">
        <v>86</v>
      </c>
      <c r="K86" s="394" t="s">
        <v>86</v>
      </c>
      <c r="L86" s="394" t="s">
        <v>86</v>
      </c>
      <c r="M86" s="444">
        <f t="shared" ref="M86:Q89" si="5">M22+M52</f>
        <v>0</v>
      </c>
      <c r="N86" s="394">
        <f t="shared" si="5"/>
        <v>0</v>
      </c>
      <c r="O86" s="444">
        <f t="shared" si="5"/>
        <v>0</v>
      </c>
      <c r="P86" s="394">
        <f t="shared" si="5"/>
        <v>0</v>
      </c>
      <c r="Q86" s="394">
        <f t="shared" si="5"/>
        <v>0</v>
      </c>
      <c r="R86" s="447"/>
    </row>
    <row r="87" spans="1:18" s="432" customFormat="1" ht="15.75" customHeight="1" x14ac:dyDescent="0.25">
      <c r="A87" s="488" t="s">
        <v>591</v>
      </c>
      <c r="B87" s="364" t="s">
        <v>538</v>
      </c>
      <c r="C87" s="984"/>
      <c r="D87" s="984"/>
      <c r="E87" s="394" t="s">
        <v>86</v>
      </c>
      <c r="F87" s="394" t="s">
        <v>86</v>
      </c>
      <c r="G87" s="394" t="s">
        <v>86</v>
      </c>
      <c r="H87" s="394" t="s">
        <v>86</v>
      </c>
      <c r="I87" s="394" t="s">
        <v>86</v>
      </c>
      <c r="J87" s="394" t="s">
        <v>86</v>
      </c>
      <c r="K87" s="394" t="s">
        <v>86</v>
      </c>
      <c r="L87" s="394" t="s">
        <v>86</v>
      </c>
      <c r="M87" s="444">
        <f t="shared" si="5"/>
        <v>0</v>
      </c>
      <c r="N87" s="394">
        <f t="shared" si="5"/>
        <v>0</v>
      </c>
      <c r="O87" s="444">
        <f t="shared" si="5"/>
        <v>0</v>
      </c>
      <c r="P87" s="394">
        <f t="shared" si="5"/>
        <v>0</v>
      </c>
      <c r="Q87" s="394">
        <f t="shared" si="5"/>
        <v>0</v>
      </c>
      <c r="R87" s="447"/>
    </row>
    <row r="88" spans="1:18" s="432" customFormat="1" ht="15.75" x14ac:dyDescent="0.25">
      <c r="A88" s="488" t="s">
        <v>592</v>
      </c>
      <c r="B88" s="364" t="s">
        <v>541</v>
      </c>
      <c r="C88" s="984"/>
      <c r="D88" s="984"/>
      <c r="E88" s="394" t="s">
        <v>86</v>
      </c>
      <c r="F88" s="394" t="s">
        <v>86</v>
      </c>
      <c r="G88" s="394" t="s">
        <v>86</v>
      </c>
      <c r="H88" s="394" t="s">
        <v>86</v>
      </c>
      <c r="I88" s="394" t="s">
        <v>86</v>
      </c>
      <c r="J88" s="394" t="s">
        <v>86</v>
      </c>
      <c r="K88" s="394" t="s">
        <v>86</v>
      </c>
      <c r="L88" s="394" t="s">
        <v>86</v>
      </c>
      <c r="M88" s="444">
        <f t="shared" si="5"/>
        <v>0</v>
      </c>
      <c r="N88" s="394">
        <f t="shared" si="5"/>
        <v>0</v>
      </c>
      <c r="O88" s="444">
        <f t="shared" si="5"/>
        <v>0</v>
      </c>
      <c r="P88" s="394">
        <f t="shared" si="5"/>
        <v>0</v>
      </c>
      <c r="Q88" s="394">
        <f t="shared" si="5"/>
        <v>0</v>
      </c>
      <c r="R88" s="447"/>
    </row>
    <row r="89" spans="1:18" s="432" customFormat="1" ht="15.75" x14ac:dyDescent="0.25">
      <c r="A89" s="488" t="s">
        <v>593</v>
      </c>
      <c r="B89" s="364" t="s">
        <v>543</v>
      </c>
      <c r="C89" s="984"/>
      <c r="D89" s="984"/>
      <c r="E89" s="394" t="s">
        <v>86</v>
      </c>
      <c r="F89" s="394" t="s">
        <v>86</v>
      </c>
      <c r="G89" s="394" t="s">
        <v>86</v>
      </c>
      <c r="H89" s="394" t="s">
        <v>86</v>
      </c>
      <c r="I89" s="394" t="s">
        <v>86</v>
      </c>
      <c r="J89" s="394" t="s">
        <v>86</v>
      </c>
      <c r="K89" s="394" t="s">
        <v>86</v>
      </c>
      <c r="L89" s="394" t="s">
        <v>86</v>
      </c>
      <c r="M89" s="444">
        <f t="shared" si="5"/>
        <v>0</v>
      </c>
      <c r="N89" s="394">
        <f t="shared" si="5"/>
        <v>0</v>
      </c>
      <c r="O89" s="444">
        <f t="shared" si="5"/>
        <v>0</v>
      </c>
      <c r="P89" s="394">
        <f t="shared" si="5"/>
        <v>0</v>
      </c>
      <c r="Q89" s="394">
        <f t="shared" si="5"/>
        <v>0</v>
      </c>
      <c r="R89" s="447"/>
    </row>
    <row r="90" spans="1:18" s="432" customFormat="1" ht="15.75" x14ac:dyDescent="0.25">
      <c r="A90" s="488" t="s">
        <v>576</v>
      </c>
      <c r="B90" s="364">
        <v>224</v>
      </c>
      <c r="C90" s="984"/>
      <c r="D90" s="984"/>
      <c r="E90" s="394" t="s">
        <v>86</v>
      </c>
      <c r="F90" s="394" t="s">
        <v>86</v>
      </c>
      <c r="G90" s="394" t="s">
        <v>86</v>
      </c>
      <c r="H90" s="394" t="s">
        <v>86</v>
      </c>
      <c r="I90" s="394" t="s">
        <v>86</v>
      </c>
      <c r="J90" s="394" t="s">
        <v>86</v>
      </c>
      <c r="K90" s="394" t="s">
        <v>86</v>
      </c>
      <c r="L90" s="394" t="s">
        <v>86</v>
      </c>
      <c r="M90" s="394">
        <f>M66</f>
        <v>0</v>
      </c>
      <c r="N90" s="394">
        <f>N66</f>
        <v>0</v>
      </c>
      <c r="O90" s="394">
        <f>O66</f>
        <v>0</v>
      </c>
      <c r="P90" s="394">
        <f>P66</f>
        <v>0</v>
      </c>
      <c r="Q90" s="394">
        <f>Q66</f>
        <v>0</v>
      </c>
      <c r="R90" s="447"/>
    </row>
    <row r="91" spans="1:18" s="432" customFormat="1" ht="15.75" x14ac:dyDescent="0.25">
      <c r="A91" s="488" t="s">
        <v>497</v>
      </c>
      <c r="B91" s="364">
        <v>225</v>
      </c>
      <c r="C91" s="984"/>
      <c r="D91" s="984"/>
      <c r="E91" s="394" t="s">
        <v>86</v>
      </c>
      <c r="F91" s="394" t="s">
        <v>86</v>
      </c>
      <c r="G91" s="394" t="s">
        <v>86</v>
      </c>
      <c r="H91" s="394" t="s">
        <v>86</v>
      </c>
      <c r="I91" s="394" t="s">
        <v>86</v>
      </c>
      <c r="J91" s="394" t="s">
        <v>86</v>
      </c>
      <c r="K91" s="394" t="s">
        <v>86</v>
      </c>
      <c r="L91" s="394" t="s">
        <v>86</v>
      </c>
      <c r="M91" s="394">
        <f>M35+M67</f>
        <v>0</v>
      </c>
      <c r="N91" s="394">
        <f>N35+N67</f>
        <v>0</v>
      </c>
      <c r="O91" s="394">
        <f>O35+O67</f>
        <v>0</v>
      </c>
      <c r="P91" s="394">
        <f>P35+P67</f>
        <v>0</v>
      </c>
      <c r="Q91" s="394">
        <f>Q35+Q67</f>
        <v>0</v>
      </c>
      <c r="R91" s="447"/>
    </row>
    <row r="92" spans="1:18" s="432" customFormat="1" ht="17.25" customHeight="1" x14ac:dyDescent="0.25">
      <c r="A92" s="400" t="s">
        <v>577</v>
      </c>
      <c r="B92" s="364" t="s">
        <v>578</v>
      </c>
      <c r="C92" s="984"/>
      <c r="D92" s="984"/>
      <c r="E92" s="394" t="s">
        <v>86</v>
      </c>
      <c r="F92" s="394" t="s">
        <v>86</v>
      </c>
      <c r="G92" s="394" t="s">
        <v>86</v>
      </c>
      <c r="H92" s="394" t="s">
        <v>86</v>
      </c>
      <c r="I92" s="394" t="s">
        <v>86</v>
      </c>
      <c r="J92" s="394" t="s">
        <v>86</v>
      </c>
      <c r="K92" s="394" t="s">
        <v>86</v>
      </c>
      <c r="L92" s="394" t="s">
        <v>86</v>
      </c>
      <c r="M92" s="394">
        <f>M68</f>
        <v>0</v>
      </c>
      <c r="N92" s="394">
        <f>N68</f>
        <v>0</v>
      </c>
      <c r="O92" s="394">
        <f>O68</f>
        <v>0</v>
      </c>
      <c r="P92" s="394">
        <f>P68</f>
        <v>0</v>
      </c>
      <c r="Q92" s="394">
        <f>Q68</f>
        <v>0</v>
      </c>
      <c r="R92" s="447"/>
    </row>
    <row r="93" spans="1:18" s="432" customFormat="1" ht="15.75" x14ac:dyDescent="0.25">
      <c r="A93" s="400" t="s">
        <v>498</v>
      </c>
      <c r="B93" s="364">
        <v>226</v>
      </c>
      <c r="C93" s="984"/>
      <c r="D93" s="984"/>
      <c r="E93" s="394" t="s">
        <v>86</v>
      </c>
      <c r="F93" s="394" t="s">
        <v>86</v>
      </c>
      <c r="G93" s="394" t="s">
        <v>86</v>
      </c>
      <c r="H93" s="394" t="s">
        <v>86</v>
      </c>
      <c r="I93" s="394" t="s">
        <v>86</v>
      </c>
      <c r="J93" s="394" t="s">
        <v>86</v>
      </c>
      <c r="K93" s="394" t="s">
        <v>86</v>
      </c>
      <c r="L93" s="394" t="s">
        <v>86</v>
      </c>
      <c r="M93" s="394">
        <f>M36+M69</f>
        <v>0</v>
      </c>
      <c r="N93" s="394">
        <f>N36+N69</f>
        <v>0</v>
      </c>
      <c r="O93" s="394">
        <f>O36+O69</f>
        <v>0</v>
      </c>
      <c r="P93" s="394">
        <f>P36+P69</f>
        <v>0</v>
      </c>
      <c r="Q93" s="394">
        <f>Q36+Q69</f>
        <v>0</v>
      </c>
      <c r="R93" s="447"/>
    </row>
    <row r="94" spans="1:18" s="432" customFormat="1" ht="16.5" customHeight="1" x14ac:dyDescent="0.25">
      <c r="A94" s="400" t="s">
        <v>547</v>
      </c>
      <c r="B94" s="364" t="s">
        <v>548</v>
      </c>
      <c r="C94" s="984"/>
      <c r="D94" s="984"/>
      <c r="E94" s="394" t="s">
        <v>86</v>
      </c>
      <c r="F94" s="394" t="s">
        <v>86</v>
      </c>
      <c r="G94" s="394" t="s">
        <v>86</v>
      </c>
      <c r="H94" s="394" t="s">
        <v>86</v>
      </c>
      <c r="I94" s="394" t="s">
        <v>86</v>
      </c>
      <c r="J94" s="394" t="s">
        <v>86</v>
      </c>
      <c r="K94" s="394" t="s">
        <v>86</v>
      </c>
      <c r="L94" s="394" t="s">
        <v>86</v>
      </c>
      <c r="M94" s="394">
        <f>M27+M57</f>
        <v>0</v>
      </c>
      <c r="N94" s="394">
        <f>N27+N57</f>
        <v>0</v>
      </c>
      <c r="O94" s="394">
        <f>O27+O57</f>
        <v>0</v>
      </c>
      <c r="P94" s="394">
        <f>P27+P57</f>
        <v>0</v>
      </c>
      <c r="Q94" s="394">
        <f>Q27+Q57</f>
        <v>0</v>
      </c>
      <c r="R94" s="447"/>
    </row>
    <row r="95" spans="1:18" s="432" customFormat="1" ht="15.75" x14ac:dyDescent="0.25">
      <c r="A95" s="488" t="s">
        <v>500</v>
      </c>
      <c r="B95" s="364">
        <v>262</v>
      </c>
      <c r="C95" s="984"/>
      <c r="D95" s="984"/>
      <c r="E95" s="394" t="s">
        <v>86</v>
      </c>
      <c r="F95" s="394" t="s">
        <v>86</v>
      </c>
      <c r="G95" s="394" t="s">
        <v>86</v>
      </c>
      <c r="H95" s="394" t="s">
        <v>86</v>
      </c>
      <c r="I95" s="394" t="s">
        <v>86</v>
      </c>
      <c r="J95" s="394" t="s">
        <v>86</v>
      </c>
      <c r="K95" s="394" t="s">
        <v>86</v>
      </c>
      <c r="L95" s="394" t="s">
        <v>86</v>
      </c>
      <c r="M95" s="394">
        <f>M34</f>
        <v>0</v>
      </c>
      <c r="N95" s="394">
        <f>N34</f>
        <v>0</v>
      </c>
      <c r="O95" s="394">
        <f>O34</f>
        <v>0</v>
      </c>
      <c r="P95" s="394">
        <f>P34</f>
        <v>0</v>
      </c>
      <c r="Q95" s="394">
        <f>Q34</f>
        <v>0</v>
      </c>
      <c r="R95" s="447"/>
    </row>
    <row r="96" spans="1:18" s="432" customFormat="1" ht="15.75" x14ac:dyDescent="0.25">
      <c r="A96" s="400" t="s">
        <v>594</v>
      </c>
      <c r="B96" s="364">
        <v>290</v>
      </c>
      <c r="C96" s="984"/>
      <c r="D96" s="984"/>
      <c r="E96" s="394" t="s">
        <v>86</v>
      </c>
      <c r="F96" s="394" t="s">
        <v>86</v>
      </c>
      <c r="G96" s="394" t="s">
        <v>86</v>
      </c>
      <c r="H96" s="394" t="s">
        <v>86</v>
      </c>
      <c r="I96" s="394" t="s">
        <v>86</v>
      </c>
      <c r="J96" s="394" t="s">
        <v>86</v>
      </c>
      <c r="K96" s="394" t="s">
        <v>86</v>
      </c>
      <c r="L96" s="394" t="s">
        <v>86</v>
      </c>
      <c r="M96" s="394">
        <f>M71+M70</f>
        <v>0</v>
      </c>
      <c r="N96" s="394">
        <f>N71+N70</f>
        <v>0</v>
      </c>
      <c r="O96" s="394">
        <f>O71+O70</f>
        <v>0</v>
      </c>
      <c r="P96" s="394">
        <f>P71+P70</f>
        <v>0</v>
      </c>
      <c r="Q96" s="394">
        <f>Q71+Q70</f>
        <v>0</v>
      </c>
      <c r="R96" s="447"/>
    </row>
    <row r="97" spans="1:19" s="432" customFormat="1" ht="35.25" customHeight="1" x14ac:dyDescent="0.25">
      <c r="A97" s="400" t="s">
        <v>582</v>
      </c>
      <c r="B97" s="364" t="s">
        <v>426</v>
      </c>
      <c r="C97" s="984"/>
      <c r="D97" s="984"/>
      <c r="E97" s="394" t="s">
        <v>86</v>
      </c>
      <c r="F97" s="394" t="s">
        <v>86</v>
      </c>
      <c r="G97" s="394" t="s">
        <v>86</v>
      </c>
      <c r="H97" s="394" t="s">
        <v>86</v>
      </c>
      <c r="I97" s="394" t="s">
        <v>86</v>
      </c>
      <c r="J97" s="394" t="s">
        <v>86</v>
      </c>
      <c r="K97" s="394" t="s">
        <v>86</v>
      </c>
      <c r="L97" s="394" t="s">
        <v>86</v>
      </c>
      <c r="M97" s="394">
        <f t="shared" ref="M97:Q98" si="6">M72</f>
        <v>0</v>
      </c>
      <c r="N97" s="394">
        <f t="shared" si="6"/>
        <v>0</v>
      </c>
      <c r="O97" s="394">
        <f t="shared" si="6"/>
        <v>0</v>
      </c>
      <c r="P97" s="394">
        <f t="shared" si="6"/>
        <v>0</v>
      </c>
      <c r="Q97" s="394">
        <f t="shared" si="6"/>
        <v>0</v>
      </c>
      <c r="R97" s="447"/>
    </row>
    <row r="98" spans="1:19" s="432" customFormat="1" ht="15.75" x14ac:dyDescent="0.25">
      <c r="A98" s="400" t="s">
        <v>503</v>
      </c>
      <c r="B98" s="364">
        <v>310</v>
      </c>
      <c r="C98" s="984"/>
      <c r="D98" s="984"/>
      <c r="E98" s="394" t="s">
        <v>86</v>
      </c>
      <c r="F98" s="394" t="s">
        <v>86</v>
      </c>
      <c r="G98" s="394" t="s">
        <v>86</v>
      </c>
      <c r="H98" s="394" t="s">
        <v>86</v>
      </c>
      <c r="I98" s="394" t="s">
        <v>86</v>
      </c>
      <c r="J98" s="394" t="s">
        <v>86</v>
      </c>
      <c r="K98" s="394" t="s">
        <v>86</v>
      </c>
      <c r="L98" s="394" t="s">
        <v>86</v>
      </c>
      <c r="M98" s="394">
        <f t="shared" si="6"/>
        <v>0</v>
      </c>
      <c r="N98" s="394">
        <f t="shared" si="6"/>
        <v>0</v>
      </c>
      <c r="O98" s="394">
        <f t="shared" si="6"/>
        <v>0</v>
      </c>
      <c r="P98" s="394">
        <f t="shared" si="6"/>
        <v>0</v>
      </c>
      <c r="Q98" s="394">
        <f t="shared" si="6"/>
        <v>0</v>
      </c>
      <c r="R98" s="447"/>
    </row>
    <row r="99" spans="1:19" s="432" customFormat="1" ht="15.75" x14ac:dyDescent="0.25">
      <c r="A99" s="400" t="s">
        <v>583</v>
      </c>
      <c r="B99" s="364">
        <v>340</v>
      </c>
      <c r="C99" s="984"/>
      <c r="D99" s="984"/>
      <c r="E99" s="394" t="s">
        <v>86</v>
      </c>
      <c r="F99" s="394" t="s">
        <v>86</v>
      </c>
      <c r="G99" s="394" t="s">
        <v>86</v>
      </c>
      <c r="H99" s="394" t="s">
        <v>86</v>
      </c>
      <c r="I99" s="394" t="s">
        <v>86</v>
      </c>
      <c r="J99" s="394" t="s">
        <v>86</v>
      </c>
      <c r="K99" s="394" t="s">
        <v>86</v>
      </c>
      <c r="L99" s="394" t="s">
        <v>86</v>
      </c>
      <c r="M99" s="394">
        <f>M37+M38+M74</f>
        <v>0</v>
      </c>
      <c r="N99" s="394">
        <f>N37+N38+N74</f>
        <v>0</v>
      </c>
      <c r="O99" s="394">
        <f>O37+O38+O74</f>
        <v>0</v>
      </c>
      <c r="P99" s="394">
        <f>P37+P38+P74</f>
        <v>0</v>
      </c>
      <c r="Q99" s="394">
        <f>Q37+Q38+Q74</f>
        <v>0</v>
      </c>
      <c r="R99" s="447"/>
    </row>
    <row r="100" spans="1:19" s="432" customFormat="1" ht="15.75" x14ac:dyDescent="0.25">
      <c r="A100" s="488" t="s">
        <v>595</v>
      </c>
      <c r="B100" s="364" t="s">
        <v>550</v>
      </c>
      <c r="C100" s="984"/>
      <c r="D100" s="984"/>
      <c r="E100" s="394" t="s">
        <v>86</v>
      </c>
      <c r="F100" s="394" t="s">
        <v>86</v>
      </c>
      <c r="G100" s="394" t="s">
        <v>86</v>
      </c>
      <c r="H100" s="394" t="s">
        <v>86</v>
      </c>
      <c r="I100" s="394" t="s">
        <v>86</v>
      </c>
      <c r="J100" s="394" t="s">
        <v>86</v>
      </c>
      <c r="K100" s="394" t="s">
        <v>86</v>
      </c>
      <c r="L100" s="394" t="s">
        <v>86</v>
      </c>
      <c r="M100" s="394">
        <f>M58+M28</f>
        <v>0</v>
      </c>
      <c r="N100" s="394">
        <f>N58+N28</f>
        <v>0</v>
      </c>
      <c r="O100" s="394">
        <f>O58+O28</f>
        <v>0</v>
      </c>
      <c r="P100" s="394">
        <f>P58+P28</f>
        <v>0</v>
      </c>
      <c r="Q100" s="394">
        <f>Q58+Q28</f>
        <v>0</v>
      </c>
      <c r="R100" s="447"/>
    </row>
    <row r="101" spans="1:19" s="432" customFormat="1" ht="18.75" customHeight="1" x14ac:dyDescent="0.25">
      <c r="A101" s="400" t="s">
        <v>557</v>
      </c>
      <c r="B101" s="364" t="s">
        <v>558</v>
      </c>
      <c r="C101" s="984"/>
      <c r="D101" s="984"/>
      <c r="E101" s="394" t="s">
        <v>86</v>
      </c>
      <c r="F101" s="394" t="s">
        <v>86</v>
      </c>
      <c r="G101" s="394" t="s">
        <v>86</v>
      </c>
      <c r="H101" s="394" t="s">
        <v>86</v>
      </c>
      <c r="I101" s="394" t="s">
        <v>86</v>
      </c>
      <c r="J101" s="394" t="s">
        <v>86</v>
      </c>
      <c r="K101" s="394" t="s">
        <v>86</v>
      </c>
      <c r="L101" s="394" t="s">
        <v>86</v>
      </c>
      <c r="M101" s="394">
        <f t="shared" ref="M101:Q102" si="7">M39</f>
        <v>0</v>
      </c>
      <c r="N101" s="394">
        <f t="shared" si="7"/>
        <v>0</v>
      </c>
      <c r="O101" s="394">
        <f t="shared" si="7"/>
        <v>0</v>
      </c>
      <c r="P101" s="394">
        <f t="shared" si="7"/>
        <v>0</v>
      </c>
      <c r="Q101" s="394">
        <f t="shared" si="7"/>
        <v>0</v>
      </c>
      <c r="R101" s="447"/>
    </row>
    <row r="102" spans="1:19" s="432" customFormat="1" ht="18.75" customHeight="1" x14ac:dyDescent="0.25">
      <c r="A102" s="400" t="s">
        <v>596</v>
      </c>
      <c r="B102" s="364" t="s">
        <v>561</v>
      </c>
      <c r="C102" s="984"/>
      <c r="D102" s="984"/>
      <c r="E102" s="394" t="str">
        <f>E40</f>
        <v>Х</v>
      </c>
      <c r="F102" s="394" t="str">
        <f>F40</f>
        <v>Х</v>
      </c>
      <c r="G102" s="394" t="s">
        <v>86</v>
      </c>
      <c r="H102" s="394" t="str">
        <f>H40</f>
        <v>Х</v>
      </c>
      <c r="I102" s="394" t="str">
        <f>I40</f>
        <v>Х</v>
      </c>
      <c r="J102" s="394" t="str">
        <f>J40</f>
        <v>Х</v>
      </c>
      <c r="K102" s="394" t="s">
        <v>86</v>
      </c>
      <c r="L102" s="394" t="str">
        <f>L40</f>
        <v>Х</v>
      </c>
      <c r="M102" s="394">
        <f t="shared" si="7"/>
        <v>0</v>
      </c>
      <c r="N102" s="394">
        <f t="shared" si="7"/>
        <v>0</v>
      </c>
      <c r="O102" s="394">
        <f t="shared" si="7"/>
        <v>0</v>
      </c>
      <c r="P102" s="394">
        <f t="shared" si="7"/>
        <v>0</v>
      </c>
      <c r="Q102" s="394">
        <f t="shared" si="7"/>
        <v>0</v>
      </c>
      <c r="R102" s="447"/>
    </row>
    <row r="103" spans="1:19" s="492" customFormat="1" ht="20.25" customHeight="1" x14ac:dyDescent="0.25">
      <c r="A103" s="489" t="s">
        <v>597</v>
      </c>
      <c r="B103" s="490"/>
      <c r="C103" s="985"/>
      <c r="D103" s="985"/>
      <c r="E103" s="491"/>
      <c r="F103" s="491"/>
      <c r="G103" s="491"/>
      <c r="H103" s="491"/>
      <c r="I103" s="491"/>
      <c r="J103" s="491"/>
      <c r="K103" s="491"/>
      <c r="L103" s="491"/>
      <c r="M103" s="457">
        <f>SUM(M80:M102)</f>
        <v>0</v>
      </c>
      <c r="N103" s="457">
        <f>SUM(N80:N102)</f>
        <v>0</v>
      </c>
      <c r="O103" s="457">
        <f>SUM(O80:O102)</f>
        <v>0</v>
      </c>
      <c r="P103" s="457">
        <f>SUM(P80:P102)</f>
        <v>0</v>
      </c>
      <c r="Q103" s="457">
        <f>SUM(Q80:Q102)</f>
        <v>0</v>
      </c>
      <c r="R103" s="447">
        <f>O103+P103</f>
        <v>0</v>
      </c>
    </row>
    <row r="104" spans="1:19" ht="15.75" x14ac:dyDescent="0.25">
      <c r="A104" s="418"/>
      <c r="B104" s="493"/>
      <c r="C104" s="493"/>
      <c r="D104" s="493"/>
      <c r="E104" s="459"/>
      <c r="F104" s="459"/>
      <c r="G104" s="459"/>
      <c r="H104" s="459"/>
      <c r="I104" s="459"/>
      <c r="J104" s="459"/>
      <c r="K104" s="459"/>
      <c r="L104" s="459"/>
      <c r="M104" s="459"/>
      <c r="N104" s="459"/>
      <c r="O104" s="459"/>
      <c r="P104" s="459"/>
      <c r="Q104" s="459"/>
      <c r="R104" s="494" t="s">
        <v>598</v>
      </c>
      <c r="S104" s="495">
        <f>Q80+Q81</f>
        <v>0</v>
      </c>
    </row>
    <row r="105" spans="1:19" ht="15.75" customHeight="1" x14ac:dyDescent="0.25">
      <c r="A105" s="496" t="s">
        <v>599</v>
      </c>
      <c r="B105" s="493"/>
      <c r="C105" s="496"/>
      <c r="D105" s="496"/>
      <c r="E105" s="496"/>
      <c r="F105" s="496"/>
      <c r="G105" s="496"/>
      <c r="H105" s="496"/>
      <c r="I105" s="496"/>
      <c r="J105" s="496"/>
      <c r="K105" s="496"/>
      <c r="L105" s="496"/>
      <c r="M105" s="496"/>
      <c r="N105" s="496"/>
      <c r="O105" s="497"/>
      <c r="P105" s="497"/>
      <c r="Q105" s="367">
        <f>Q103</f>
        <v>0</v>
      </c>
      <c r="R105" s="498" t="s">
        <v>600</v>
      </c>
      <c r="S105" s="499">
        <f>Q86+Q87+Q88+Q89</f>
        <v>0</v>
      </c>
    </row>
    <row r="106" spans="1:19" ht="12.75" customHeight="1" x14ac:dyDescent="0.25">
      <c r="A106" s="496" t="s">
        <v>601</v>
      </c>
      <c r="B106" s="497"/>
      <c r="C106" s="500"/>
      <c r="D106" s="500"/>
      <c r="E106" s="500"/>
      <c r="F106" s="500"/>
      <c r="G106" s="500"/>
      <c r="H106" s="500"/>
      <c r="I106" s="500"/>
      <c r="J106" s="500"/>
      <c r="K106" s="500"/>
      <c r="L106" s="500"/>
      <c r="M106" s="500"/>
      <c r="N106" s="500"/>
      <c r="O106" s="459"/>
      <c r="P106" s="459"/>
      <c r="Q106" s="501"/>
      <c r="R106" s="498">
        <v>225</v>
      </c>
      <c r="S106" s="499">
        <f>Q91</f>
        <v>0</v>
      </c>
    </row>
    <row r="107" spans="1:19" ht="12.75" customHeight="1" x14ac:dyDescent="0.25">
      <c r="A107" s="500" t="s">
        <v>602</v>
      </c>
      <c r="B107" s="493"/>
      <c r="C107" s="500"/>
      <c r="D107" s="500"/>
      <c r="E107" s="500"/>
      <c r="F107" s="500"/>
      <c r="G107" s="500"/>
      <c r="H107" s="500"/>
      <c r="I107" s="500"/>
      <c r="J107" s="500"/>
      <c r="K107" s="500"/>
      <c r="L107" s="500"/>
      <c r="M107" s="500"/>
      <c r="N107" s="500"/>
      <c r="O107" s="459"/>
      <c r="P107" s="459"/>
      <c r="Q107" s="501"/>
      <c r="R107" s="498">
        <v>45</v>
      </c>
      <c r="S107" s="499">
        <f>Q97</f>
        <v>0</v>
      </c>
    </row>
    <row r="108" spans="1:19" ht="16.5" customHeight="1" x14ac:dyDescent="0.25">
      <c r="A108" s="500" t="s">
        <v>602</v>
      </c>
      <c r="B108" s="493"/>
      <c r="C108" s="500"/>
      <c r="D108" s="500"/>
      <c r="E108" s="500"/>
      <c r="F108" s="500"/>
      <c r="G108" s="500"/>
      <c r="H108" s="500"/>
      <c r="I108" s="500"/>
      <c r="J108" s="500"/>
      <c r="K108" s="500"/>
      <c r="L108" s="500"/>
      <c r="M108" s="500"/>
      <c r="N108" s="500"/>
      <c r="O108" s="459"/>
      <c r="P108" s="459"/>
      <c r="Q108" s="502">
        <v>0.02</v>
      </c>
      <c r="R108" s="498" t="s">
        <v>603</v>
      </c>
      <c r="S108" s="499">
        <f>S109-S104-S105-S106-S107</f>
        <v>0</v>
      </c>
    </row>
    <row r="109" spans="1:19" ht="15.75" x14ac:dyDescent="0.25">
      <c r="A109" s="500" t="s">
        <v>604</v>
      </c>
      <c r="B109" s="493"/>
      <c r="C109" s="503"/>
      <c r="D109" s="503"/>
      <c r="E109" s="503"/>
      <c r="F109" s="503"/>
      <c r="G109" s="503"/>
      <c r="H109" s="503"/>
      <c r="I109" s="503"/>
      <c r="J109" s="503"/>
      <c r="K109" s="503"/>
      <c r="L109" s="503"/>
      <c r="M109" s="503"/>
      <c r="N109" s="503"/>
      <c r="O109" s="459"/>
      <c r="P109" s="459"/>
      <c r="Q109" s="504">
        <f>Q105+Q105*Q108</f>
        <v>0</v>
      </c>
      <c r="R109" s="498" t="s">
        <v>524</v>
      </c>
      <c r="S109" s="499">
        <f>Q103</f>
        <v>0</v>
      </c>
    </row>
    <row r="110" spans="1:19" ht="15.75" x14ac:dyDescent="0.25">
      <c r="A110" s="505" t="str">
        <f>'Прил.9 услуги'!C11</f>
        <v>человек (дети) (получателей услуг)</v>
      </c>
      <c r="B110" s="506"/>
      <c r="C110" s="500"/>
      <c r="D110" s="500"/>
      <c r="E110" s="500"/>
      <c r="F110" s="500"/>
      <c r="G110" s="500"/>
      <c r="H110" s="500"/>
      <c r="I110" s="500"/>
      <c r="J110" s="500"/>
      <c r="K110" s="500"/>
      <c r="L110" s="500"/>
      <c r="M110" s="500"/>
      <c r="N110" s="500"/>
      <c r="O110" s="459"/>
      <c r="P110" s="459"/>
      <c r="Q110" s="507">
        <f>'Прил.9 услуги'!D11</f>
        <v>0</v>
      </c>
      <c r="R110" s="498" t="s">
        <v>605</v>
      </c>
      <c r="S110" s="499">
        <f>O103</f>
        <v>0</v>
      </c>
    </row>
    <row r="111" spans="1:19" ht="17.25" customHeight="1" x14ac:dyDescent="0.25">
      <c r="A111" s="508" t="s">
        <v>606</v>
      </c>
      <c r="B111" s="493"/>
      <c r="C111" s="500"/>
      <c r="D111" s="500"/>
      <c r="E111" s="500"/>
      <c r="F111" s="500"/>
      <c r="G111" s="500"/>
      <c r="H111" s="500"/>
      <c r="I111" s="500"/>
      <c r="J111" s="500"/>
      <c r="K111" s="500"/>
      <c r="L111" s="500"/>
      <c r="M111" s="500"/>
      <c r="N111" s="500"/>
      <c r="O111" s="459"/>
      <c r="P111" s="459"/>
      <c r="Q111" s="509" t="e">
        <f>Q109/12/Q110</f>
        <v>#DIV/0!</v>
      </c>
      <c r="R111" s="510" t="s">
        <v>607</v>
      </c>
      <c r="S111" s="511">
        <f>P103</f>
        <v>0</v>
      </c>
    </row>
    <row r="112" spans="1:19" ht="12.75" hidden="1" customHeight="1" x14ac:dyDescent="0.25">
      <c r="A112" s="512" t="s">
        <v>608</v>
      </c>
      <c r="B112" s="512"/>
      <c r="C112" s="512"/>
      <c r="D112" s="512"/>
      <c r="E112" s="512"/>
      <c r="F112" s="512"/>
      <c r="G112" s="512"/>
      <c r="H112" s="512"/>
      <c r="I112" s="512"/>
      <c r="J112" s="512"/>
      <c r="K112" s="512"/>
      <c r="L112" s="512"/>
      <c r="M112" s="512"/>
      <c r="N112" s="512"/>
      <c r="O112" s="459"/>
      <c r="P112" s="459"/>
      <c r="Q112" s="504"/>
      <c r="S112" s="414">
        <f>SUM(S110:S111)</f>
        <v>0</v>
      </c>
    </row>
    <row r="113" spans="1:18" ht="12.75" hidden="1" customHeight="1" x14ac:dyDescent="0.25">
      <c r="A113" s="500"/>
      <c r="B113" s="500"/>
      <c r="C113" s="500"/>
      <c r="D113" s="500"/>
      <c r="E113" s="500"/>
      <c r="F113" s="500"/>
      <c r="G113" s="500"/>
      <c r="H113" s="500"/>
      <c r="I113" s="500"/>
      <c r="J113" s="500"/>
      <c r="K113" s="500"/>
      <c r="L113" s="500"/>
      <c r="M113" s="500"/>
      <c r="N113" s="500"/>
      <c r="O113" s="459"/>
      <c r="P113" s="459"/>
      <c r="Q113" s="504"/>
    </row>
    <row r="114" spans="1:18" ht="9.6" customHeight="1" x14ac:dyDescent="0.25">
      <c r="A114" s="500"/>
      <c r="B114" s="500"/>
      <c r="C114" s="500"/>
      <c r="D114" s="500"/>
      <c r="E114" s="500"/>
      <c r="F114" s="500"/>
      <c r="G114" s="500"/>
      <c r="H114" s="500"/>
      <c r="I114" s="500"/>
      <c r="J114" s="500"/>
      <c r="K114" s="500"/>
      <c r="L114" s="500"/>
      <c r="M114" s="500"/>
      <c r="N114" s="500"/>
      <c r="O114" s="459"/>
      <c r="P114" s="459"/>
      <c r="Q114" s="504"/>
    </row>
    <row r="115" spans="1:18" ht="15.75" hidden="1" x14ac:dyDescent="0.25">
      <c r="A115" s="459"/>
      <c r="B115" s="493"/>
      <c r="C115" s="493"/>
      <c r="D115" s="493"/>
      <c r="E115" s="459"/>
      <c r="F115" s="459"/>
      <c r="G115" s="459"/>
      <c r="H115" s="459"/>
      <c r="I115" s="459"/>
      <c r="J115" s="459"/>
      <c r="K115" s="459"/>
      <c r="L115" s="459"/>
      <c r="M115" s="459"/>
      <c r="N115" s="459"/>
      <c r="O115" s="459"/>
      <c r="P115" s="459"/>
      <c r="Q115" s="504"/>
    </row>
    <row r="116" spans="1:18" ht="15.75" hidden="1" x14ac:dyDescent="0.25">
      <c r="A116" s="459"/>
      <c r="B116" s="493"/>
      <c r="C116" s="493"/>
      <c r="D116" s="493"/>
      <c r="E116" s="459"/>
      <c r="F116" s="459"/>
      <c r="G116" s="459"/>
      <c r="H116" s="459"/>
      <c r="I116" s="459"/>
      <c r="J116" s="459"/>
      <c r="K116" s="459"/>
      <c r="L116" s="459"/>
      <c r="M116" s="459"/>
      <c r="N116" s="459"/>
      <c r="O116" s="459"/>
      <c r="P116" s="459"/>
      <c r="Q116" s="504"/>
    </row>
    <row r="117" spans="1:18" ht="15.75" hidden="1" x14ac:dyDescent="0.25">
      <c r="A117" s="459"/>
      <c r="B117" s="493"/>
      <c r="C117" s="493"/>
      <c r="D117" s="493"/>
      <c r="E117" s="459"/>
      <c r="F117" s="459"/>
      <c r="G117" s="459"/>
      <c r="H117" s="459"/>
      <c r="I117" s="459"/>
      <c r="J117" s="459"/>
      <c r="K117" s="459"/>
      <c r="L117" s="459"/>
      <c r="M117" s="459"/>
      <c r="N117" s="459"/>
      <c r="O117" s="459"/>
      <c r="P117" s="459"/>
      <c r="Q117" s="504"/>
    </row>
    <row r="118" spans="1:18" ht="15.75" hidden="1" x14ac:dyDescent="0.25">
      <c r="A118" s="459"/>
      <c r="B118" s="493"/>
      <c r="C118" s="493"/>
      <c r="D118" s="493"/>
      <c r="E118" s="459"/>
      <c r="F118" s="459"/>
      <c r="G118" s="459"/>
      <c r="H118" s="459"/>
      <c r="I118" s="459"/>
      <c r="J118" s="459"/>
      <c r="K118" s="459"/>
      <c r="L118" s="459"/>
      <c r="M118" s="459"/>
      <c r="N118" s="459"/>
      <c r="O118" s="459"/>
      <c r="P118" s="459"/>
      <c r="Q118" s="504"/>
    </row>
    <row r="119" spans="1:18" ht="15.75" hidden="1" x14ac:dyDescent="0.25">
      <c r="A119" s="459"/>
      <c r="B119" s="493"/>
      <c r="C119" s="493"/>
      <c r="D119" s="493"/>
      <c r="E119" s="459"/>
      <c r="F119" s="459"/>
      <c r="G119" s="459"/>
      <c r="H119" s="459"/>
      <c r="I119" s="459"/>
      <c r="J119" s="459"/>
      <c r="K119" s="459"/>
      <c r="L119" s="459"/>
      <c r="M119" s="459"/>
      <c r="N119" s="459"/>
      <c r="O119" s="459"/>
      <c r="P119" s="459"/>
      <c r="Q119" s="504"/>
    </row>
    <row r="120" spans="1:18" ht="15.75" hidden="1" x14ac:dyDescent="0.25">
      <c r="A120" s="459"/>
      <c r="B120" s="493"/>
      <c r="C120" s="493"/>
      <c r="D120" s="493"/>
      <c r="E120" s="459"/>
      <c r="F120" s="459"/>
      <c r="G120" s="459"/>
      <c r="H120" s="459"/>
      <c r="I120" s="459"/>
      <c r="J120" s="459"/>
      <c r="K120" s="459"/>
      <c r="L120" s="459"/>
      <c r="M120" s="459"/>
      <c r="N120" s="459"/>
      <c r="O120" s="459"/>
      <c r="P120" s="459"/>
      <c r="Q120" s="504"/>
    </row>
    <row r="121" spans="1:18" ht="15.75" hidden="1" x14ac:dyDescent="0.25">
      <c r="A121" s="459"/>
      <c r="B121" s="493"/>
      <c r="C121" s="493"/>
      <c r="D121" s="493"/>
      <c r="E121" s="459"/>
      <c r="F121" s="459"/>
      <c r="G121" s="459"/>
      <c r="H121" s="459"/>
      <c r="I121" s="459"/>
      <c r="J121" s="459"/>
      <c r="K121" s="459"/>
      <c r="L121" s="459"/>
      <c r="M121" s="459"/>
      <c r="N121" s="459"/>
      <c r="O121" s="459"/>
      <c r="P121" s="459"/>
      <c r="Q121" s="504"/>
    </row>
    <row r="122" spans="1:18" ht="15.75" hidden="1" x14ac:dyDescent="0.25">
      <c r="A122" s="459"/>
      <c r="B122" s="493"/>
      <c r="C122" s="493"/>
      <c r="D122" s="493"/>
      <c r="E122" s="459"/>
      <c r="F122" s="459"/>
      <c r="G122" s="459"/>
      <c r="H122" s="459"/>
      <c r="I122" s="459"/>
      <c r="J122" s="459"/>
      <c r="K122" s="459"/>
      <c r="L122" s="459"/>
      <c r="M122" s="459"/>
      <c r="N122" s="459"/>
      <c r="O122" s="459"/>
      <c r="P122" s="459"/>
      <c r="Q122" s="504"/>
    </row>
    <row r="123" spans="1:18" s="500" customFormat="1" ht="19.5" customHeight="1" x14ac:dyDescent="0.25">
      <c r="A123" s="500" t="s">
        <v>609</v>
      </c>
      <c r="B123" s="513"/>
      <c r="C123" s="513"/>
      <c r="D123" s="513"/>
      <c r="Q123" s="504"/>
      <c r="R123" s="496"/>
    </row>
    <row r="124" spans="1:18" s="500" customFormat="1" ht="15.75" hidden="1" x14ac:dyDescent="0.25">
      <c r="B124" s="513"/>
      <c r="C124" s="513"/>
      <c r="D124" s="513"/>
      <c r="R124" s="496"/>
    </row>
    <row r="125" spans="1:18" s="500" customFormat="1" ht="24" customHeight="1" x14ac:dyDescent="0.25">
      <c r="A125" s="500" t="s">
        <v>610</v>
      </c>
      <c r="B125" s="513"/>
      <c r="C125" s="513"/>
      <c r="D125" s="513"/>
      <c r="R125" s="496"/>
    </row>
    <row r="127" spans="1:18" ht="33.6" customHeight="1" x14ac:dyDescent="0.25">
      <c r="A127" s="983" t="s">
        <v>611</v>
      </c>
      <c r="B127" s="983"/>
      <c r="C127" s="983"/>
      <c r="D127" s="983"/>
      <c r="E127" s="983"/>
      <c r="F127" s="983"/>
      <c r="G127" s="983"/>
      <c r="H127" s="983"/>
      <c r="Q127" s="514">
        <f>Q42+Q78</f>
        <v>0</v>
      </c>
      <c r="R127" s="515" t="s">
        <v>612</v>
      </c>
    </row>
    <row r="128" spans="1:18" ht="18" x14ac:dyDescent="0.25">
      <c r="Q128" s="514">
        <f>Q127-Q103</f>
        <v>0</v>
      </c>
      <c r="R128" s="515"/>
    </row>
    <row r="129" spans="17:18" ht="18" x14ac:dyDescent="0.25">
      <c r="Q129" s="514"/>
      <c r="R129" s="515"/>
    </row>
    <row r="130" spans="17:18" ht="18" x14ac:dyDescent="0.25">
      <c r="Q130" s="516"/>
      <c r="R130" s="515"/>
    </row>
    <row r="131" spans="17:18" ht="18" x14ac:dyDescent="0.25">
      <c r="Q131" s="516"/>
      <c r="R131" s="515"/>
    </row>
    <row r="132" spans="17:18" ht="18" x14ac:dyDescent="0.25">
      <c r="Q132" s="516"/>
      <c r="R132" s="515"/>
    </row>
  </sheetData>
  <mergeCells count="85">
    <mergeCell ref="P1:Q1"/>
    <mergeCell ref="A4:Q4"/>
    <mergeCell ref="A5:Q5"/>
    <mergeCell ref="A6:Q6"/>
    <mergeCell ref="A7:Q7"/>
    <mergeCell ref="A9:A11"/>
    <mergeCell ref="B9:B11"/>
    <mergeCell ref="C9:D11"/>
    <mergeCell ref="E9:Q9"/>
    <mergeCell ref="E10:H10"/>
    <mergeCell ref="I10:L10"/>
    <mergeCell ref="M10:N10"/>
    <mergeCell ref="O10:Q10"/>
    <mergeCell ref="A13:Q13"/>
    <mergeCell ref="A14:Q14"/>
    <mergeCell ref="C15:D17"/>
    <mergeCell ref="C18:D18"/>
    <mergeCell ref="A19:Q19"/>
    <mergeCell ref="C20:D21"/>
    <mergeCell ref="C22:D22"/>
    <mergeCell ref="C23:D24"/>
    <mergeCell ref="C25:D25"/>
    <mergeCell ref="C26:D28"/>
    <mergeCell ref="C29:D29"/>
    <mergeCell ref="A30:P30"/>
    <mergeCell ref="A31:P31"/>
    <mergeCell ref="A32:Q32"/>
    <mergeCell ref="C33:D34"/>
    <mergeCell ref="C35:D36"/>
    <mergeCell ref="C37:D37"/>
    <mergeCell ref="C38:D38"/>
    <mergeCell ref="R38:T39"/>
    <mergeCell ref="C39:D39"/>
    <mergeCell ref="C40:D40"/>
    <mergeCell ref="C41:D41"/>
    <mergeCell ref="C42:D42"/>
    <mergeCell ref="A43:Q43"/>
    <mergeCell ref="A44:Q44"/>
    <mergeCell ref="A45:Q45"/>
    <mergeCell ref="C46:D48"/>
    <mergeCell ref="C49:D49"/>
    <mergeCell ref="A50:Q50"/>
    <mergeCell ref="A51:Q51"/>
    <mergeCell ref="C52:D52"/>
    <mergeCell ref="C53:D54"/>
    <mergeCell ref="C55:D55"/>
    <mergeCell ref="C56:D58"/>
    <mergeCell ref="C59:D59"/>
    <mergeCell ref="A60:P60"/>
    <mergeCell ref="A61:P61"/>
    <mergeCell ref="A62:Q62"/>
    <mergeCell ref="C63:D66"/>
    <mergeCell ref="C67:D69"/>
    <mergeCell ref="E68:H68"/>
    <mergeCell ref="C70:D72"/>
    <mergeCell ref="C73:D74"/>
    <mergeCell ref="C75:D75"/>
    <mergeCell ref="A77:P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A127:H127"/>
    <mergeCell ref="C99:D99"/>
    <mergeCell ref="C100:D100"/>
    <mergeCell ref="C101:D101"/>
    <mergeCell ref="C102:D102"/>
    <mergeCell ref="C103:D103"/>
  </mergeCells>
  <pageMargins left="0" right="0" top="0.55138888888888904" bottom="0" header="0.51180555555555496" footer="0.51180555555555496"/>
  <pageSetup paperSize="9" scale="47" firstPageNumber="0" fitToHeight="3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MK132"/>
  <sheetViews>
    <sheetView view="pageBreakPreview" topLeftCell="R61" zoomScale="55" zoomScaleNormal="100" zoomScalePageLayoutView="55" workbookViewId="0">
      <selection activeCell="P111" sqref="P111"/>
    </sheetView>
  </sheetViews>
  <sheetFormatPr defaultRowHeight="12.75" x14ac:dyDescent="0.2"/>
  <cols>
    <col min="1" max="1" width="47.85546875" style="517" customWidth="1"/>
    <col min="2" max="2" width="10.140625" style="518" customWidth="1"/>
    <col min="3" max="3" width="29.85546875" style="518" customWidth="1"/>
    <col min="4" max="4" width="26" style="518" customWidth="1"/>
    <col min="5" max="5" width="12.7109375" style="517" customWidth="1"/>
    <col min="6" max="6" width="12.28515625" style="517" customWidth="1"/>
    <col min="7" max="7" width="15.140625" style="517" customWidth="1"/>
    <col min="8" max="12" width="14.7109375" style="517" customWidth="1"/>
    <col min="13" max="13" width="15.85546875" style="517" customWidth="1"/>
    <col min="14" max="14" width="14.7109375" style="517" customWidth="1"/>
    <col min="15" max="15" width="15.42578125" style="517" customWidth="1"/>
    <col min="16" max="16" width="14.5703125" style="517" customWidth="1"/>
    <col min="17" max="17" width="19.5703125" style="517" customWidth="1"/>
    <col min="18" max="18" width="5.7109375" style="517" customWidth="1"/>
    <col min="19" max="19" width="27" style="517" customWidth="1"/>
    <col min="20" max="20" width="17.85546875" style="517" customWidth="1"/>
    <col min="21" max="21" width="16.5703125" style="517" customWidth="1"/>
    <col min="22" max="22" width="15.85546875" style="517" customWidth="1"/>
    <col min="23" max="23" width="19.5703125" style="517" customWidth="1"/>
    <col min="24" max="25" width="18.42578125" style="517" customWidth="1"/>
    <col min="26" max="26" width="15.42578125" style="517" customWidth="1"/>
    <col min="27" max="28" width="9.140625" style="517" customWidth="1"/>
    <col min="29" max="29" width="19" style="517" customWidth="1"/>
    <col min="30" max="30" width="14.5703125" style="517" customWidth="1"/>
    <col min="31" max="32" width="10.7109375" style="517" customWidth="1"/>
    <col min="33" max="33" width="19.7109375" style="517" customWidth="1"/>
    <col min="34" max="34" width="14" style="517" customWidth="1"/>
    <col min="35" max="35" width="10.7109375" style="517" customWidth="1"/>
    <col min="36" max="36" width="13.28515625" style="517" customWidth="1"/>
    <col min="37" max="1025" width="9.140625" style="517" customWidth="1"/>
  </cols>
  <sheetData>
    <row r="1" spans="1:28" s="414" customFormat="1" ht="15.75" x14ac:dyDescent="0.25">
      <c r="A1" s="417"/>
      <c r="B1" s="415"/>
      <c r="C1" s="415"/>
      <c r="D1" s="415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1005" t="s">
        <v>509</v>
      </c>
      <c r="Q1" s="1005"/>
      <c r="R1" s="519"/>
    </row>
    <row r="2" spans="1:28" s="414" customFormat="1" ht="13.5" customHeight="1" x14ac:dyDescent="0.25">
      <c r="A2" s="418"/>
      <c r="B2" s="415"/>
      <c r="C2" s="415"/>
      <c r="D2" s="415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</row>
    <row r="3" spans="1:28" s="414" customFormat="1" ht="14.25" hidden="1" x14ac:dyDescent="0.2">
      <c r="A3" s="420"/>
      <c r="B3" s="415"/>
      <c r="C3" s="415"/>
      <c r="D3" s="415"/>
    </row>
    <row r="4" spans="1:28" s="414" customFormat="1" ht="18.75" customHeight="1" x14ac:dyDescent="0.3">
      <c r="A4" s="1006" t="s">
        <v>510</v>
      </c>
      <c r="B4" s="1006"/>
      <c r="C4" s="1006"/>
      <c r="D4" s="1006"/>
      <c r="E4" s="1006"/>
      <c r="F4" s="1006"/>
      <c r="G4" s="1006"/>
      <c r="H4" s="1006"/>
      <c r="I4" s="1006"/>
      <c r="J4" s="1006"/>
      <c r="K4" s="1006"/>
      <c r="L4" s="1006"/>
      <c r="M4" s="1006"/>
      <c r="N4" s="1006"/>
      <c r="O4" s="1006"/>
      <c r="P4" s="1006"/>
      <c r="Q4" s="1006"/>
      <c r="R4" s="520"/>
    </row>
    <row r="5" spans="1:28" s="414" customFormat="1" ht="15.75" hidden="1" customHeight="1" x14ac:dyDescent="0.25">
      <c r="A5" s="1007"/>
      <c r="B5" s="1007"/>
      <c r="C5" s="1007"/>
      <c r="D5" s="1007"/>
      <c r="E5" s="1007"/>
      <c r="F5" s="1007"/>
      <c r="G5" s="1007"/>
      <c r="H5" s="1007"/>
      <c r="I5" s="1007"/>
      <c r="J5" s="1007"/>
      <c r="K5" s="1007"/>
      <c r="L5" s="1007"/>
      <c r="M5" s="1007"/>
      <c r="N5" s="1007"/>
      <c r="O5" s="1007"/>
      <c r="P5" s="1007"/>
      <c r="Q5" s="1007"/>
      <c r="R5" s="521"/>
    </row>
    <row r="6" spans="1:28" s="414" customFormat="1" ht="54" customHeight="1" x14ac:dyDescent="0.25">
      <c r="A6" s="1008" t="str">
        <f>'Прил.9 услуги'!B12</f>
        <v xml:space="preserve">предоставление социального обслуживания в стационарной форме </v>
      </c>
      <c r="B6" s="1008"/>
      <c r="C6" s="1008"/>
      <c r="D6" s="1008"/>
      <c r="E6" s="1008"/>
      <c r="F6" s="1008"/>
      <c r="G6" s="1008"/>
      <c r="H6" s="1008"/>
      <c r="I6" s="1008"/>
      <c r="J6" s="1008"/>
      <c r="K6" s="1008"/>
      <c r="L6" s="1008"/>
      <c r="M6" s="1008"/>
      <c r="N6" s="1008"/>
      <c r="O6" s="1008"/>
      <c r="P6" s="1008"/>
      <c r="Q6" s="1008"/>
      <c r="R6" s="421"/>
    </row>
    <row r="7" spans="1:28" s="414" customFormat="1" ht="14.25" customHeight="1" x14ac:dyDescent="0.2">
      <c r="A7" s="1009" t="s">
        <v>511</v>
      </c>
      <c r="B7" s="1009"/>
      <c r="C7" s="1009"/>
      <c r="D7" s="1009"/>
      <c r="E7" s="1009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R7" s="422"/>
    </row>
    <row r="8" spans="1:28" s="414" customFormat="1" x14ac:dyDescent="0.2">
      <c r="A8" s="423"/>
      <c r="B8" s="423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R8" s="423"/>
    </row>
    <row r="9" spans="1:28" s="414" customFormat="1" ht="16.5" customHeight="1" x14ac:dyDescent="0.25">
      <c r="A9" s="993" t="s">
        <v>512</v>
      </c>
      <c r="B9" s="993" t="s">
        <v>486</v>
      </c>
      <c r="C9" s="993" t="s">
        <v>183</v>
      </c>
      <c r="D9" s="993"/>
      <c r="E9" s="1001" t="s">
        <v>513</v>
      </c>
      <c r="F9" s="1001"/>
      <c r="G9" s="1001"/>
      <c r="H9" s="1001"/>
      <c r="I9" s="1001"/>
      <c r="J9" s="1001"/>
      <c r="K9" s="1001"/>
      <c r="L9" s="1001"/>
      <c r="M9" s="1001"/>
      <c r="N9" s="1001"/>
      <c r="O9" s="1001"/>
      <c r="P9" s="1001"/>
      <c r="Q9" s="1001"/>
      <c r="R9" s="522"/>
    </row>
    <row r="10" spans="1:28" s="414" customFormat="1" ht="33.75" customHeight="1" x14ac:dyDescent="0.2">
      <c r="A10" s="993"/>
      <c r="B10" s="993"/>
      <c r="C10" s="993"/>
      <c r="D10" s="993"/>
      <c r="E10" s="993" t="s">
        <v>514</v>
      </c>
      <c r="F10" s="993"/>
      <c r="G10" s="993"/>
      <c r="H10" s="993"/>
      <c r="I10" s="1002" t="s">
        <v>515</v>
      </c>
      <c r="J10" s="1002"/>
      <c r="K10" s="1002"/>
      <c r="L10" s="1002"/>
      <c r="M10" s="1003" t="s">
        <v>516</v>
      </c>
      <c r="N10" s="1003"/>
      <c r="O10" s="1004" t="s">
        <v>517</v>
      </c>
      <c r="P10" s="1004"/>
      <c r="Q10" s="1004"/>
      <c r="R10" s="523"/>
      <c r="S10" s="1017" t="s">
        <v>613</v>
      </c>
      <c r="T10" s="1017"/>
      <c r="U10" s="1017"/>
      <c r="V10" s="1017"/>
      <c r="W10" s="1017"/>
      <c r="X10" s="1017"/>
      <c r="Y10" s="1017"/>
    </row>
    <row r="11" spans="1:28" s="414" customFormat="1" ht="104.25" customHeight="1" x14ac:dyDescent="0.2">
      <c r="A11" s="993"/>
      <c r="B11" s="993"/>
      <c r="C11" s="993"/>
      <c r="D11" s="993"/>
      <c r="E11" s="425" t="s">
        <v>518</v>
      </c>
      <c r="F11" s="425" t="s">
        <v>519</v>
      </c>
      <c r="G11" s="425" t="s">
        <v>520</v>
      </c>
      <c r="H11" s="424" t="s">
        <v>521</v>
      </c>
      <c r="I11" s="425" t="s">
        <v>518</v>
      </c>
      <c r="J11" s="425" t="s">
        <v>519</v>
      </c>
      <c r="K11" s="425" t="s">
        <v>520</v>
      </c>
      <c r="L11" s="425" t="s">
        <v>521</v>
      </c>
      <c r="M11" s="428" t="s">
        <v>522</v>
      </c>
      <c r="N11" s="426" t="s">
        <v>523</v>
      </c>
      <c r="O11" s="428" t="s">
        <v>522</v>
      </c>
      <c r="P11" s="426" t="s">
        <v>523</v>
      </c>
      <c r="Q11" s="429" t="s">
        <v>524</v>
      </c>
      <c r="R11" s="429"/>
      <c r="S11" s="1018" t="s">
        <v>614</v>
      </c>
      <c r="T11" s="1018" t="s">
        <v>615</v>
      </c>
      <c r="U11" s="1019" t="s">
        <v>616</v>
      </c>
      <c r="V11" s="1019" t="s">
        <v>617</v>
      </c>
      <c r="W11" s="1019" t="s">
        <v>618</v>
      </c>
      <c r="X11" s="1019" t="s">
        <v>619</v>
      </c>
      <c r="Y11" s="1019" t="s">
        <v>620</v>
      </c>
    </row>
    <row r="12" spans="1:28" s="414" customFormat="1" x14ac:dyDescent="0.2">
      <c r="A12" s="430">
        <v>1</v>
      </c>
      <c r="B12" s="430">
        <v>2</v>
      </c>
      <c r="C12" s="430">
        <v>3</v>
      </c>
      <c r="D12" s="430"/>
      <c r="E12" s="430">
        <v>4</v>
      </c>
      <c r="F12" s="430">
        <v>5</v>
      </c>
      <c r="G12" s="430">
        <v>6</v>
      </c>
      <c r="H12" s="430">
        <v>7</v>
      </c>
      <c r="I12" s="430">
        <v>8</v>
      </c>
      <c r="J12" s="430">
        <v>9</v>
      </c>
      <c r="K12" s="430">
        <v>10</v>
      </c>
      <c r="L12" s="430">
        <v>11</v>
      </c>
      <c r="M12" s="430">
        <v>12</v>
      </c>
      <c r="N12" s="430">
        <v>13</v>
      </c>
      <c r="O12" s="430">
        <v>8</v>
      </c>
      <c r="P12" s="430">
        <f>O12+1</f>
        <v>9</v>
      </c>
      <c r="Q12" s="430" t="s">
        <v>525</v>
      </c>
      <c r="R12" s="524"/>
      <c r="S12" s="1018"/>
      <c r="T12" s="1018"/>
      <c r="U12" s="1019"/>
      <c r="V12" s="1019"/>
      <c r="W12" s="1019"/>
      <c r="X12" s="1019"/>
      <c r="Y12" s="1019"/>
    </row>
    <row r="13" spans="1:28" s="414" customFormat="1" ht="60" customHeight="1" x14ac:dyDescent="0.2">
      <c r="A13" s="1015" t="s">
        <v>621</v>
      </c>
      <c r="B13" s="1015"/>
      <c r="C13" s="1015"/>
      <c r="D13" s="1015"/>
      <c r="E13" s="1015"/>
      <c r="F13" s="1015"/>
      <c r="G13" s="1015"/>
      <c r="H13" s="1015"/>
      <c r="I13" s="1015"/>
      <c r="J13" s="1015"/>
      <c r="K13" s="1015"/>
      <c r="L13" s="1015"/>
      <c r="M13" s="1015"/>
      <c r="N13" s="1015"/>
      <c r="O13" s="1015"/>
      <c r="P13" s="525"/>
      <c r="Q13" s="526">
        <f>S13+T13+U13+V13+W13+X13+Y13</f>
        <v>545</v>
      </c>
      <c r="R13" s="526"/>
      <c r="S13" s="527">
        <f>'Прил.9 услуги'!D13</f>
        <v>130</v>
      </c>
      <c r="T13" s="527">
        <f>'Прил.9 услуги'!D14</f>
        <v>130</v>
      </c>
      <c r="U13" s="527">
        <f>'Прил.9 услуги'!D15</f>
        <v>53</v>
      </c>
      <c r="V13" s="527">
        <f>'Прил.9 услуги'!D16</f>
        <v>40</v>
      </c>
      <c r="W13" s="527">
        <f>'Прил.9 услуги'!D17</f>
        <v>95</v>
      </c>
      <c r="X13" s="527">
        <f>'Прил.9 услуги'!D18</f>
        <v>30</v>
      </c>
      <c r="Y13" s="527">
        <f>'Прил.9 услуги'!D19</f>
        <v>67</v>
      </c>
    </row>
    <row r="14" spans="1:28" s="432" customFormat="1" ht="27.6" customHeight="1" x14ac:dyDescent="0.2">
      <c r="A14" s="1016" t="s">
        <v>527</v>
      </c>
      <c r="B14" s="1016"/>
      <c r="C14" s="1016"/>
      <c r="D14" s="1016"/>
      <c r="E14" s="1016"/>
      <c r="F14" s="1016"/>
      <c r="G14" s="1016"/>
      <c r="H14" s="1016"/>
      <c r="I14" s="1016"/>
      <c r="J14" s="1016"/>
      <c r="K14" s="1016"/>
      <c r="L14" s="1016"/>
      <c r="M14" s="1016"/>
      <c r="N14" s="1016"/>
      <c r="O14" s="1016"/>
      <c r="P14" s="528"/>
      <c r="Q14" s="529">
        <f>S14+T14+U14+V14+W14+X14+Y14</f>
        <v>1</v>
      </c>
      <c r="R14" s="530"/>
      <c r="S14" s="531">
        <f>S13/Q13</f>
        <v>0.23853211009174313</v>
      </c>
      <c r="T14" s="531">
        <f>T13/Q13</f>
        <v>0.23853211009174313</v>
      </c>
      <c r="U14" s="531">
        <f>U13/Q13</f>
        <v>9.7247706422018354E-2</v>
      </c>
      <c r="V14" s="531">
        <f>V13/Q13</f>
        <v>7.3394495412844041E-2</v>
      </c>
      <c r="W14" s="531">
        <f>W13/Q13</f>
        <v>0.1743119266055046</v>
      </c>
      <c r="X14" s="531">
        <f>X13/Q13</f>
        <v>5.5045871559633031E-2</v>
      </c>
      <c r="Y14" s="531">
        <f>Y13/Q13</f>
        <v>0.12293577981651377</v>
      </c>
    </row>
    <row r="15" spans="1:28" s="432" customFormat="1" ht="37.5" customHeight="1" x14ac:dyDescent="0.25">
      <c r="A15" s="387" t="s">
        <v>528</v>
      </c>
      <c r="B15" s="433"/>
      <c r="C15" s="982" t="s">
        <v>529</v>
      </c>
      <c r="D15" s="982"/>
      <c r="E15" s="394" t="s">
        <v>86</v>
      </c>
      <c r="F15" s="394" t="s">
        <v>86</v>
      </c>
      <c r="G15" s="394" t="s">
        <v>86</v>
      </c>
      <c r="H15" s="394" t="s">
        <v>86</v>
      </c>
      <c r="I15" s="394" t="s">
        <v>86</v>
      </c>
      <c r="J15" s="394" t="s">
        <v>86</v>
      </c>
      <c r="K15" s="394" t="s">
        <v>86</v>
      </c>
      <c r="L15" s="394" t="s">
        <v>86</v>
      </c>
      <c r="M15" s="394"/>
      <c r="N15" s="394"/>
      <c r="O15" s="394" t="s">
        <v>86</v>
      </c>
      <c r="P15" s="394" t="s">
        <v>86</v>
      </c>
      <c r="Q15" s="394" t="s">
        <v>86</v>
      </c>
      <c r="R15" s="394"/>
      <c r="S15" s="369" t="s">
        <v>86</v>
      </c>
      <c r="T15" s="369" t="s">
        <v>86</v>
      </c>
      <c r="U15" s="369" t="s">
        <v>86</v>
      </c>
      <c r="V15" s="369" t="s">
        <v>86</v>
      </c>
      <c r="W15" s="369" t="s">
        <v>86</v>
      </c>
      <c r="X15" s="369" t="s">
        <v>86</v>
      </c>
      <c r="Y15" s="369" t="s">
        <v>86</v>
      </c>
      <c r="Z15" s="532"/>
      <c r="AA15" s="532"/>
      <c r="AB15" s="532"/>
    </row>
    <row r="16" spans="1:28" s="432" customFormat="1" ht="24" customHeight="1" x14ac:dyDescent="0.25">
      <c r="A16" s="400" t="s">
        <v>530</v>
      </c>
      <c r="B16" s="433">
        <v>211</v>
      </c>
      <c r="C16" s="982"/>
      <c r="D16" s="982"/>
      <c r="E16" s="394" t="s">
        <v>86</v>
      </c>
      <c r="F16" s="394" t="s">
        <v>86</v>
      </c>
      <c r="G16" s="394" t="s">
        <v>86</v>
      </c>
      <c r="H16" s="394" t="s">
        <v>86</v>
      </c>
      <c r="I16" s="394" t="s">
        <v>86</v>
      </c>
      <c r="J16" s="394" t="s">
        <v>86</v>
      </c>
      <c r="K16" s="394" t="s">
        <v>86</v>
      </c>
      <c r="L16" s="394" t="s">
        <v>86</v>
      </c>
      <c r="M16" s="434"/>
      <c r="N16" s="434"/>
      <c r="O16" s="434">
        <f>'Прил.8 ст.211'!J51</f>
        <v>1265302.56</v>
      </c>
      <c r="P16" s="434"/>
      <c r="Q16" s="435">
        <f>O16+P16</f>
        <v>1265302.56</v>
      </c>
      <c r="R16" s="435"/>
      <c r="S16" s="394">
        <f t="shared" ref="S16:Y17" si="0">$Q16*S$14</f>
        <v>301815.28954128444</v>
      </c>
      <c r="T16" s="394">
        <f t="shared" si="0"/>
        <v>301815.28954128444</v>
      </c>
      <c r="U16" s="394">
        <f t="shared" si="0"/>
        <v>123047.77188990827</v>
      </c>
      <c r="V16" s="394">
        <f t="shared" si="0"/>
        <v>92866.242935779825</v>
      </c>
      <c r="W16" s="394">
        <f t="shared" si="0"/>
        <v>220557.32697247708</v>
      </c>
      <c r="X16" s="394">
        <f t="shared" si="0"/>
        <v>69649.682201834876</v>
      </c>
      <c r="Y16" s="394">
        <f t="shared" si="0"/>
        <v>155550.95691743121</v>
      </c>
      <c r="Z16" s="533">
        <f>SUM(S16:Y16)-Q16</f>
        <v>0</v>
      </c>
    </row>
    <row r="17" spans="1:26" s="432" customFormat="1" ht="22.5" customHeight="1" x14ac:dyDescent="0.25">
      <c r="A17" s="400" t="s">
        <v>531</v>
      </c>
      <c r="B17" s="433">
        <v>213</v>
      </c>
      <c r="C17" s="982"/>
      <c r="D17" s="982"/>
      <c r="E17" s="394" t="s">
        <v>86</v>
      </c>
      <c r="F17" s="394" t="s">
        <v>86</v>
      </c>
      <c r="G17" s="394" t="s">
        <v>86</v>
      </c>
      <c r="H17" s="394" t="s">
        <v>86</v>
      </c>
      <c r="I17" s="394" t="s">
        <v>86</v>
      </c>
      <c r="J17" s="394" t="s">
        <v>86</v>
      </c>
      <c r="K17" s="394" t="s">
        <v>86</v>
      </c>
      <c r="L17" s="394" t="s">
        <v>86</v>
      </c>
      <c r="M17" s="435">
        <f>M16*30.2%</f>
        <v>0</v>
      </c>
      <c r="N17" s="435">
        <f>N16*30.2%</f>
        <v>0</v>
      </c>
      <c r="O17" s="435">
        <f>O16*30.2%</f>
        <v>382121.37312</v>
      </c>
      <c r="P17" s="434"/>
      <c r="Q17" s="435">
        <f>O17+P17</f>
        <v>382121.37312</v>
      </c>
      <c r="R17" s="435"/>
      <c r="S17" s="394">
        <f t="shared" si="0"/>
        <v>91148.217441467903</v>
      </c>
      <c r="T17" s="394">
        <f t="shared" si="0"/>
        <v>91148.217441467903</v>
      </c>
      <c r="U17" s="394">
        <f t="shared" si="0"/>
        <v>37160.427110752295</v>
      </c>
      <c r="V17" s="394">
        <f t="shared" si="0"/>
        <v>28045.605366605505</v>
      </c>
      <c r="W17" s="394">
        <f t="shared" si="0"/>
        <v>66608.312745688076</v>
      </c>
      <c r="X17" s="394">
        <f t="shared" si="0"/>
        <v>21034.204024954131</v>
      </c>
      <c r="Y17" s="394">
        <f t="shared" si="0"/>
        <v>46976.388989064224</v>
      </c>
      <c r="Z17" s="432">
        <f>SUM(S17:Y17)-Q17</f>
        <v>0</v>
      </c>
    </row>
    <row r="18" spans="1:26" s="432" customFormat="1" ht="19.5" customHeight="1" x14ac:dyDescent="0.25">
      <c r="A18" s="436" t="s">
        <v>532</v>
      </c>
      <c r="B18" s="437"/>
      <c r="C18" s="988"/>
      <c r="D18" s="988"/>
      <c r="E18" s="439" t="s">
        <v>86</v>
      </c>
      <c r="F18" s="439" t="s">
        <v>86</v>
      </c>
      <c r="G18" s="439" t="s">
        <v>86</v>
      </c>
      <c r="H18" s="439" t="s">
        <v>86</v>
      </c>
      <c r="I18" s="439" t="s">
        <v>86</v>
      </c>
      <c r="J18" s="439" t="s">
        <v>86</v>
      </c>
      <c r="K18" s="439" t="s">
        <v>86</v>
      </c>
      <c r="L18" s="439" t="s">
        <v>86</v>
      </c>
      <c r="M18" s="440">
        <f>M16+M17</f>
        <v>0</v>
      </c>
      <c r="N18" s="440">
        <f>N16+N17</f>
        <v>0</v>
      </c>
      <c r="O18" s="440">
        <f>O16+O17</f>
        <v>1647423.9331200002</v>
      </c>
      <c r="P18" s="440">
        <f>P16+P17</f>
        <v>0</v>
      </c>
      <c r="Q18" s="440">
        <f>Q16+Q17</f>
        <v>1647423.9331200002</v>
      </c>
      <c r="R18" s="440"/>
      <c r="S18" s="440">
        <f t="shared" ref="S18:Y18" si="1">S16+S17</f>
        <v>392963.50698275235</v>
      </c>
      <c r="T18" s="440">
        <f t="shared" si="1"/>
        <v>392963.50698275235</v>
      </c>
      <c r="U18" s="440">
        <f t="shared" si="1"/>
        <v>160208.19900066056</v>
      </c>
      <c r="V18" s="440">
        <f t="shared" si="1"/>
        <v>120911.84830238533</v>
      </c>
      <c r="W18" s="440">
        <f t="shared" si="1"/>
        <v>287165.63971816516</v>
      </c>
      <c r="X18" s="440">
        <f t="shared" si="1"/>
        <v>90683.886226789007</v>
      </c>
      <c r="Y18" s="440">
        <f t="shared" si="1"/>
        <v>202527.34590649544</v>
      </c>
      <c r="Z18" s="432">
        <f>SUM(S18:Y18)-Q18</f>
        <v>0</v>
      </c>
    </row>
    <row r="19" spans="1:26" s="432" customFormat="1" ht="19.5" customHeight="1" x14ac:dyDescent="0.25">
      <c r="A19" s="1000" t="s">
        <v>533</v>
      </c>
      <c r="B19" s="1000"/>
      <c r="C19" s="1000"/>
      <c r="D19" s="1000"/>
      <c r="E19" s="1000"/>
      <c r="F19" s="1000"/>
      <c r="G19" s="1000"/>
      <c r="H19" s="1000"/>
      <c r="I19" s="1000"/>
      <c r="J19" s="1000"/>
      <c r="K19" s="1000"/>
      <c r="L19" s="1000"/>
      <c r="M19" s="1000"/>
      <c r="N19" s="1000"/>
      <c r="O19" s="1000"/>
      <c r="P19" s="1000"/>
      <c r="Q19" s="1000"/>
      <c r="R19" s="534"/>
    </row>
    <row r="20" spans="1:26" s="432" customFormat="1" ht="20.25" customHeight="1" x14ac:dyDescent="0.25">
      <c r="A20" s="387" t="s">
        <v>493</v>
      </c>
      <c r="B20" s="364">
        <v>221</v>
      </c>
      <c r="C20" s="971" t="s">
        <v>534</v>
      </c>
      <c r="D20" s="971"/>
      <c r="E20" s="394" t="s">
        <v>86</v>
      </c>
      <c r="F20" s="394" t="s">
        <v>86</v>
      </c>
      <c r="G20" s="441"/>
      <c r="H20" s="394" t="s">
        <v>86</v>
      </c>
      <c r="I20" s="394" t="s">
        <v>86</v>
      </c>
      <c r="J20" s="394" t="s">
        <v>86</v>
      </c>
      <c r="K20" s="441"/>
      <c r="L20" s="394" t="s">
        <v>86</v>
      </c>
      <c r="M20" s="394">
        <f>G20</f>
        <v>0</v>
      </c>
      <c r="N20" s="394">
        <f>K20</f>
        <v>0</v>
      </c>
      <c r="O20" s="442">
        <f>'Прил.10 прочие'!H10</f>
        <v>65700</v>
      </c>
      <c r="P20" s="434"/>
      <c r="Q20" s="394">
        <f>O20+P20</f>
        <v>65700</v>
      </c>
      <c r="R20" s="394"/>
      <c r="S20" s="394">
        <f t="shared" ref="S20:Y28" si="2">$Q20*S$14</f>
        <v>15671.559633027524</v>
      </c>
      <c r="T20" s="394">
        <f t="shared" si="2"/>
        <v>15671.559633027524</v>
      </c>
      <c r="U20" s="394">
        <f t="shared" si="2"/>
        <v>6389.1743119266057</v>
      </c>
      <c r="V20" s="394">
        <f t="shared" si="2"/>
        <v>4822.0183486238539</v>
      </c>
      <c r="W20" s="394">
        <f t="shared" si="2"/>
        <v>11452.293577981653</v>
      </c>
      <c r="X20" s="394">
        <f t="shared" si="2"/>
        <v>3616.5137614678902</v>
      </c>
      <c r="Y20" s="394">
        <f t="shared" si="2"/>
        <v>8076.880733944955</v>
      </c>
      <c r="Z20" s="432">
        <f t="shared" ref="Z20:Z29" si="3">SUM(S20:Y20)-Q20</f>
        <v>0</v>
      </c>
    </row>
    <row r="21" spans="1:26" s="432" customFormat="1" ht="20.25" customHeight="1" x14ac:dyDescent="0.25">
      <c r="A21" s="387" t="s">
        <v>494</v>
      </c>
      <c r="B21" s="364">
        <v>222</v>
      </c>
      <c r="C21" s="971"/>
      <c r="D21" s="971"/>
      <c r="E21" s="394" t="s">
        <v>86</v>
      </c>
      <c r="F21" s="394" t="s">
        <v>86</v>
      </c>
      <c r="G21" s="441"/>
      <c r="H21" s="394" t="s">
        <v>86</v>
      </c>
      <c r="I21" s="394" t="s">
        <v>86</v>
      </c>
      <c r="J21" s="394" t="s">
        <v>86</v>
      </c>
      <c r="K21" s="441"/>
      <c r="L21" s="394" t="s">
        <v>86</v>
      </c>
      <c r="M21" s="394">
        <f>G21</f>
        <v>0</v>
      </c>
      <c r="N21" s="394">
        <f>K21</f>
        <v>0</v>
      </c>
      <c r="O21" s="442">
        <f>'Прил.10 прочие'!H14</f>
        <v>0</v>
      </c>
      <c r="P21" s="434"/>
      <c r="Q21" s="394">
        <f>O21+P21</f>
        <v>0</v>
      </c>
      <c r="R21" s="394"/>
      <c r="S21" s="394">
        <f t="shared" si="2"/>
        <v>0</v>
      </c>
      <c r="T21" s="394">
        <f t="shared" si="2"/>
        <v>0</v>
      </c>
      <c r="U21" s="394">
        <f t="shared" si="2"/>
        <v>0</v>
      </c>
      <c r="V21" s="394">
        <f t="shared" si="2"/>
        <v>0</v>
      </c>
      <c r="W21" s="394">
        <f t="shared" si="2"/>
        <v>0</v>
      </c>
      <c r="X21" s="394">
        <f t="shared" si="2"/>
        <v>0</v>
      </c>
      <c r="Y21" s="394">
        <f t="shared" si="2"/>
        <v>0</v>
      </c>
      <c r="Z21" s="432">
        <f t="shared" si="3"/>
        <v>0</v>
      </c>
    </row>
    <row r="22" spans="1:26" s="432" customFormat="1" ht="32.25" customHeight="1" x14ac:dyDescent="0.25">
      <c r="A22" s="387" t="s">
        <v>535</v>
      </c>
      <c r="B22" s="443">
        <v>223</v>
      </c>
      <c r="C22" s="982" t="s">
        <v>536</v>
      </c>
      <c r="D22" s="982"/>
      <c r="E22" s="441"/>
      <c r="F22" s="441"/>
      <c r="G22" s="441"/>
      <c r="H22" s="435">
        <f>(E22+F22+G22)/3</f>
        <v>0</v>
      </c>
      <c r="I22" s="441"/>
      <c r="J22" s="441"/>
      <c r="K22" s="441"/>
      <c r="L22" s="435">
        <f>(I22+J22+K22)/3</f>
        <v>0</v>
      </c>
      <c r="M22" s="435">
        <f>H22</f>
        <v>0</v>
      </c>
      <c r="N22" s="435">
        <f>L22</f>
        <v>0</v>
      </c>
      <c r="O22" s="444">
        <f>H22*Q31</f>
        <v>0</v>
      </c>
      <c r="P22" s="434"/>
      <c r="Q22" s="394">
        <f t="shared" ref="Q22:Q28" si="4">SUM(O22+P22)</f>
        <v>0</v>
      </c>
      <c r="R22" s="394"/>
      <c r="S22" s="394">
        <f t="shared" si="2"/>
        <v>0</v>
      </c>
      <c r="T22" s="394">
        <f t="shared" si="2"/>
        <v>0</v>
      </c>
      <c r="U22" s="394">
        <f t="shared" si="2"/>
        <v>0</v>
      </c>
      <c r="V22" s="394">
        <f t="shared" si="2"/>
        <v>0</v>
      </c>
      <c r="W22" s="394">
        <f t="shared" si="2"/>
        <v>0</v>
      </c>
      <c r="X22" s="394">
        <f t="shared" si="2"/>
        <v>0</v>
      </c>
      <c r="Y22" s="394">
        <f t="shared" si="2"/>
        <v>0</v>
      </c>
      <c r="Z22" s="432">
        <f t="shared" si="3"/>
        <v>0</v>
      </c>
    </row>
    <row r="23" spans="1:26" s="432" customFormat="1" ht="31.5" customHeight="1" x14ac:dyDescent="0.25">
      <c r="A23" s="445" t="s">
        <v>537</v>
      </c>
      <c r="B23" s="443" t="s">
        <v>538</v>
      </c>
      <c r="C23" s="982" t="s">
        <v>539</v>
      </c>
      <c r="D23" s="982"/>
      <c r="E23" s="394" t="s">
        <v>86</v>
      </c>
      <c r="F23" s="394" t="s">
        <v>86</v>
      </c>
      <c r="G23" s="394" t="s">
        <v>86</v>
      </c>
      <c r="H23" s="394" t="s">
        <v>86</v>
      </c>
      <c r="I23" s="394" t="s">
        <v>86</v>
      </c>
      <c r="J23" s="394" t="s">
        <v>86</v>
      </c>
      <c r="K23" s="394" t="s">
        <v>86</v>
      </c>
      <c r="L23" s="394" t="s">
        <v>86</v>
      </c>
      <c r="M23" s="446">
        <f>'Прил.7 лимиты'!$E$11*$Q31</f>
        <v>176427.83245546202</v>
      </c>
      <c r="N23" s="446">
        <f>'Прил.7 лимиты'!$E$13*$Q31</f>
        <v>0</v>
      </c>
      <c r="O23" s="446">
        <f>'Прил.7 лимиты'!$E$11*$Q31</f>
        <v>176427.83245546202</v>
      </c>
      <c r="P23" s="434"/>
      <c r="Q23" s="394">
        <f t="shared" si="4"/>
        <v>176427.83245546202</v>
      </c>
      <c r="R23" s="394"/>
      <c r="S23" s="394">
        <f t="shared" si="2"/>
        <v>42083.703154513882</v>
      </c>
      <c r="T23" s="394">
        <f t="shared" si="2"/>
        <v>42083.703154513882</v>
      </c>
      <c r="U23" s="394">
        <f t="shared" si="2"/>
        <v>17157.202055301812</v>
      </c>
      <c r="V23" s="394">
        <f t="shared" si="2"/>
        <v>12948.831739850424</v>
      </c>
      <c r="W23" s="394">
        <f t="shared" si="2"/>
        <v>30753.475382144756</v>
      </c>
      <c r="X23" s="394">
        <f t="shared" si="2"/>
        <v>9711.6238048878186</v>
      </c>
      <c r="Y23" s="394">
        <f t="shared" si="2"/>
        <v>21689.293164249462</v>
      </c>
      <c r="Z23" s="432">
        <f t="shared" si="3"/>
        <v>0</v>
      </c>
    </row>
    <row r="24" spans="1:26" s="432" customFormat="1" ht="40.5" customHeight="1" x14ac:dyDescent="0.25">
      <c r="A24" s="445" t="s">
        <v>540</v>
      </c>
      <c r="B24" s="443" t="s">
        <v>541</v>
      </c>
      <c r="C24" s="982"/>
      <c r="D24" s="982"/>
      <c r="E24" s="394" t="s">
        <v>86</v>
      </c>
      <c r="F24" s="394" t="s">
        <v>86</v>
      </c>
      <c r="G24" s="394" t="s">
        <v>86</v>
      </c>
      <c r="H24" s="394" t="s">
        <v>86</v>
      </c>
      <c r="I24" s="394" t="s">
        <v>86</v>
      </c>
      <c r="J24" s="394" t="s">
        <v>86</v>
      </c>
      <c r="K24" s="394" t="s">
        <v>86</v>
      </c>
      <c r="L24" s="394" t="s">
        <v>86</v>
      </c>
      <c r="M24" s="446">
        <f>'Прил.7 лимиты'!$N$11*$Q31</f>
        <v>976592.72678938112</v>
      </c>
      <c r="N24" s="446">
        <f>'Прил.7 лимиты'!$N$13*$Q31</f>
        <v>0</v>
      </c>
      <c r="O24" s="446">
        <f>'Прил.7 лимиты'!$N$11*$Q31</f>
        <v>976592.72678938112</v>
      </c>
      <c r="P24" s="434"/>
      <c r="Q24" s="394">
        <f t="shared" si="4"/>
        <v>976592.72678938112</v>
      </c>
      <c r="R24" s="394"/>
      <c r="S24" s="394">
        <f t="shared" si="2"/>
        <v>232948.72382132028</v>
      </c>
      <c r="T24" s="394">
        <f t="shared" si="2"/>
        <v>232948.72382132028</v>
      </c>
      <c r="U24" s="394">
        <f t="shared" si="2"/>
        <v>94971.40278869211</v>
      </c>
      <c r="V24" s="394">
        <f t="shared" si="2"/>
        <v>71676.530406560079</v>
      </c>
      <c r="W24" s="394">
        <f t="shared" si="2"/>
        <v>170231.75971558021</v>
      </c>
      <c r="X24" s="394">
        <f t="shared" si="2"/>
        <v>53757.397804920067</v>
      </c>
      <c r="Y24" s="394">
        <f t="shared" si="2"/>
        <v>120058.18843098814</v>
      </c>
      <c r="Z24" s="432">
        <f t="shared" si="3"/>
        <v>0</v>
      </c>
    </row>
    <row r="25" spans="1:26" s="432" customFormat="1" ht="39.75" customHeight="1" x14ac:dyDescent="0.25">
      <c r="A25" s="445" t="s">
        <v>542</v>
      </c>
      <c r="B25" s="443" t="s">
        <v>543</v>
      </c>
      <c r="C25" s="982" t="s">
        <v>544</v>
      </c>
      <c r="D25" s="982"/>
      <c r="E25" s="441"/>
      <c r="F25" s="441"/>
      <c r="G25" s="441"/>
      <c r="H25" s="435">
        <f>(E25+F25+G25)/3</f>
        <v>0</v>
      </c>
      <c r="I25" s="441"/>
      <c r="J25" s="441"/>
      <c r="K25" s="441"/>
      <c r="L25" s="435">
        <f>(I25+J25+K25)/3</f>
        <v>0</v>
      </c>
      <c r="M25" s="435">
        <f>H25</f>
        <v>0</v>
      </c>
      <c r="N25" s="435">
        <f>L25</f>
        <v>0</v>
      </c>
      <c r="O25" s="446">
        <f>'Прил.7 лимиты'!$Q$11*$Q31</f>
        <v>36051.907280273794</v>
      </c>
      <c r="P25" s="434"/>
      <c r="Q25" s="394">
        <f t="shared" si="4"/>
        <v>36051.907280273794</v>
      </c>
      <c r="R25" s="394"/>
      <c r="S25" s="394">
        <f t="shared" si="2"/>
        <v>8599.537516395585</v>
      </c>
      <c r="T25" s="394">
        <f t="shared" si="2"/>
        <v>8599.537516395585</v>
      </c>
      <c r="U25" s="394">
        <f t="shared" si="2"/>
        <v>3505.965295145892</v>
      </c>
      <c r="V25" s="394">
        <f t="shared" si="2"/>
        <v>2646.0115435063335</v>
      </c>
      <c r="W25" s="394">
        <f t="shared" si="2"/>
        <v>6284.2774158275424</v>
      </c>
      <c r="X25" s="394">
        <f t="shared" si="2"/>
        <v>1984.5086576297501</v>
      </c>
      <c r="Y25" s="394">
        <f t="shared" si="2"/>
        <v>4432.0693353731085</v>
      </c>
      <c r="Z25" s="432">
        <f t="shared" si="3"/>
        <v>0</v>
      </c>
    </row>
    <row r="26" spans="1:26" s="432" customFormat="1" ht="34.5" customHeight="1" x14ac:dyDescent="0.25">
      <c r="A26" s="445" t="s">
        <v>545</v>
      </c>
      <c r="B26" s="443" t="s">
        <v>496</v>
      </c>
      <c r="C26" s="982" t="s">
        <v>546</v>
      </c>
      <c r="D26" s="982"/>
      <c r="E26" s="394" t="s">
        <v>86</v>
      </c>
      <c r="F26" s="394" t="s">
        <v>86</v>
      </c>
      <c r="G26" s="394" t="s">
        <v>86</v>
      </c>
      <c r="H26" s="394" t="s">
        <v>86</v>
      </c>
      <c r="I26" s="394" t="s">
        <v>86</v>
      </c>
      <c r="J26" s="394" t="s">
        <v>86</v>
      </c>
      <c r="K26" s="394" t="s">
        <v>86</v>
      </c>
      <c r="L26" s="394" t="s">
        <v>86</v>
      </c>
      <c r="M26" s="435">
        <f>'Прил.10 прочие'!H18</f>
        <v>0</v>
      </c>
      <c r="N26" s="441"/>
      <c r="O26" s="435">
        <f>'Прил.10 прочие'!H18</f>
        <v>0</v>
      </c>
      <c r="P26" s="434"/>
      <c r="Q26" s="394">
        <f t="shared" si="4"/>
        <v>0</v>
      </c>
      <c r="R26" s="394"/>
      <c r="S26" s="394">
        <f t="shared" si="2"/>
        <v>0</v>
      </c>
      <c r="T26" s="394">
        <f t="shared" si="2"/>
        <v>0</v>
      </c>
      <c r="U26" s="394">
        <f t="shared" si="2"/>
        <v>0</v>
      </c>
      <c r="V26" s="394">
        <f t="shared" si="2"/>
        <v>0</v>
      </c>
      <c r="W26" s="394">
        <f t="shared" si="2"/>
        <v>0</v>
      </c>
      <c r="X26" s="394">
        <f t="shared" si="2"/>
        <v>0</v>
      </c>
      <c r="Y26" s="394">
        <f t="shared" si="2"/>
        <v>0</v>
      </c>
      <c r="Z26" s="432">
        <f t="shared" si="3"/>
        <v>0</v>
      </c>
    </row>
    <row r="27" spans="1:26" s="432" customFormat="1" ht="17.45" customHeight="1" x14ac:dyDescent="0.25">
      <c r="A27" s="445" t="s">
        <v>547</v>
      </c>
      <c r="B27" s="443" t="s">
        <v>548</v>
      </c>
      <c r="C27" s="982"/>
      <c r="D27" s="982"/>
      <c r="E27" s="394" t="s">
        <v>86</v>
      </c>
      <c r="F27" s="394" t="s">
        <v>86</v>
      </c>
      <c r="G27" s="394" t="s">
        <v>86</v>
      </c>
      <c r="H27" s="394" t="s">
        <v>86</v>
      </c>
      <c r="I27" s="394" t="s">
        <v>86</v>
      </c>
      <c r="J27" s="394" t="s">
        <v>86</v>
      </c>
      <c r="K27" s="394" t="s">
        <v>86</v>
      </c>
      <c r="L27" s="394" t="s">
        <v>86</v>
      </c>
      <c r="M27" s="394">
        <f>'Прил.10 прочие'!H30</f>
        <v>0</v>
      </c>
      <c r="N27" s="441"/>
      <c r="O27" s="394">
        <f>'Прил.10 прочие'!H30</f>
        <v>0</v>
      </c>
      <c r="P27" s="434"/>
      <c r="Q27" s="394">
        <f t="shared" si="4"/>
        <v>0</v>
      </c>
      <c r="R27" s="394"/>
      <c r="S27" s="394">
        <f t="shared" si="2"/>
        <v>0</v>
      </c>
      <c r="T27" s="394">
        <f t="shared" si="2"/>
        <v>0</v>
      </c>
      <c r="U27" s="394">
        <f t="shared" si="2"/>
        <v>0</v>
      </c>
      <c r="V27" s="394">
        <f t="shared" si="2"/>
        <v>0</v>
      </c>
      <c r="W27" s="394">
        <f t="shared" si="2"/>
        <v>0</v>
      </c>
      <c r="X27" s="394">
        <f t="shared" si="2"/>
        <v>0</v>
      </c>
      <c r="Y27" s="394">
        <f t="shared" si="2"/>
        <v>0</v>
      </c>
      <c r="Z27" s="432">
        <f t="shared" si="3"/>
        <v>0</v>
      </c>
    </row>
    <row r="28" spans="1:26" s="432" customFormat="1" ht="17.45" customHeight="1" x14ac:dyDescent="0.25">
      <c r="A28" s="445" t="s">
        <v>549</v>
      </c>
      <c r="B28" s="443" t="s">
        <v>550</v>
      </c>
      <c r="C28" s="982"/>
      <c r="D28" s="982"/>
      <c r="E28" s="394" t="s">
        <v>86</v>
      </c>
      <c r="F28" s="394" t="s">
        <v>86</v>
      </c>
      <c r="G28" s="394" t="s">
        <v>86</v>
      </c>
      <c r="H28" s="394" t="s">
        <v>86</v>
      </c>
      <c r="I28" s="394" t="s">
        <v>86</v>
      </c>
      <c r="J28" s="394" t="s">
        <v>86</v>
      </c>
      <c r="K28" s="394" t="s">
        <v>86</v>
      </c>
      <c r="L28" s="394" t="s">
        <v>86</v>
      </c>
      <c r="M28" s="444">
        <f>'Прил.7 лимиты'!H10*Q31</f>
        <v>1471680.03884932</v>
      </c>
      <c r="N28" s="449">
        <f>'Прил.7 лимиты'!H15*Q31</f>
        <v>0</v>
      </c>
      <c r="O28" s="444">
        <f>'Прил.7 лимиты'!H10*Q31</f>
        <v>1471680.03884932</v>
      </c>
      <c r="P28" s="434">
        <v>0</v>
      </c>
      <c r="Q28" s="394">
        <f t="shared" si="4"/>
        <v>1471680.03884932</v>
      </c>
      <c r="R28" s="394"/>
      <c r="S28" s="394">
        <f t="shared" si="2"/>
        <v>351042.94504662679</v>
      </c>
      <c r="T28" s="394">
        <f t="shared" si="2"/>
        <v>351042.94504662679</v>
      </c>
      <c r="U28" s="394">
        <f t="shared" si="2"/>
        <v>143117.50836516323</v>
      </c>
      <c r="V28" s="394">
        <f t="shared" si="2"/>
        <v>108013.21386050056</v>
      </c>
      <c r="W28" s="394">
        <f t="shared" si="2"/>
        <v>256531.38291868882</v>
      </c>
      <c r="X28" s="394">
        <f t="shared" si="2"/>
        <v>81009.910395375424</v>
      </c>
      <c r="Y28" s="394">
        <f t="shared" si="2"/>
        <v>180922.13321633844</v>
      </c>
      <c r="Z28" s="432">
        <f t="shared" si="3"/>
        <v>0</v>
      </c>
    </row>
    <row r="29" spans="1:26" s="432" customFormat="1" ht="16.149999999999999" customHeight="1" x14ac:dyDescent="0.25">
      <c r="A29" s="436" t="s">
        <v>551</v>
      </c>
      <c r="B29" s="438"/>
      <c r="C29" s="988"/>
      <c r="D29" s="988"/>
      <c r="E29" s="439" t="s">
        <v>86</v>
      </c>
      <c r="F29" s="439" t="s">
        <v>86</v>
      </c>
      <c r="G29" s="439" t="s">
        <v>86</v>
      </c>
      <c r="H29" s="439" t="s">
        <v>86</v>
      </c>
      <c r="I29" s="439" t="s">
        <v>86</v>
      </c>
      <c r="J29" s="439" t="s">
        <v>86</v>
      </c>
      <c r="K29" s="439" t="s">
        <v>86</v>
      </c>
      <c r="L29" s="439" t="s">
        <v>86</v>
      </c>
      <c r="M29" s="450">
        <f>M20+M21+M22+M23+M24+M25+M26+M27+M28</f>
        <v>2624700.5980941635</v>
      </c>
      <c r="N29" s="450">
        <f>N20+N21+N22+N23+N24+N25+N26+N27+N28</f>
        <v>0</v>
      </c>
      <c r="O29" s="450">
        <f>O20+O21+O22+O23+O24+O25+O26+O27+O28</f>
        <v>2726452.5053744372</v>
      </c>
      <c r="P29" s="450">
        <f>SUM(P22:P28)</f>
        <v>0</v>
      </c>
      <c r="Q29" s="450">
        <f>SUM(Q20:Q28)</f>
        <v>2726452.5053744372</v>
      </c>
      <c r="R29" s="450"/>
      <c r="S29" s="450">
        <f t="shared" ref="S29:Y29" si="5">SUM(S20:S28)</f>
        <v>650346.469171884</v>
      </c>
      <c r="T29" s="450">
        <f t="shared" si="5"/>
        <v>650346.469171884</v>
      </c>
      <c r="U29" s="450">
        <f t="shared" si="5"/>
        <v>265141.25281622965</v>
      </c>
      <c r="V29" s="450">
        <f t="shared" si="5"/>
        <v>200106.60589904126</v>
      </c>
      <c r="W29" s="450">
        <f t="shared" si="5"/>
        <v>475253.18901022297</v>
      </c>
      <c r="X29" s="450">
        <f t="shared" si="5"/>
        <v>150079.95442428096</v>
      </c>
      <c r="Y29" s="450">
        <f t="shared" si="5"/>
        <v>335178.56488089415</v>
      </c>
      <c r="Z29" s="432">
        <f t="shared" si="3"/>
        <v>0</v>
      </c>
    </row>
    <row r="30" spans="1:26" s="432" customFormat="1" ht="20.25" customHeight="1" x14ac:dyDescent="0.25">
      <c r="A30" s="996" t="s">
        <v>552</v>
      </c>
      <c r="B30" s="996"/>
      <c r="C30" s="996"/>
      <c r="D30" s="996"/>
      <c r="E30" s="996"/>
      <c r="F30" s="996"/>
      <c r="G30" s="996"/>
      <c r="H30" s="996"/>
      <c r="I30" s="996"/>
      <c r="J30" s="996"/>
      <c r="K30" s="996"/>
      <c r="L30" s="996"/>
      <c r="M30" s="996"/>
      <c r="N30" s="996"/>
      <c r="O30" s="996"/>
      <c r="P30" s="996"/>
      <c r="Q30" s="451">
        <f>'Прил.8 ст.211'!J52</f>
        <v>4.4768391212582581E-2</v>
      </c>
      <c r="R30" s="535"/>
    </row>
    <row r="31" spans="1:26" s="432" customFormat="1" ht="18" customHeight="1" x14ac:dyDescent="0.25">
      <c r="A31" s="996" t="s">
        <v>553</v>
      </c>
      <c r="B31" s="996"/>
      <c r="C31" s="996"/>
      <c r="D31" s="996"/>
      <c r="E31" s="996"/>
      <c r="F31" s="996"/>
      <c r="G31" s="996"/>
      <c r="H31" s="996"/>
      <c r="I31" s="996"/>
      <c r="J31" s="996"/>
      <c r="K31" s="996"/>
      <c r="L31" s="996"/>
      <c r="M31" s="996"/>
      <c r="N31" s="996"/>
      <c r="O31" s="996"/>
      <c r="P31" s="996"/>
      <c r="Q31" s="452">
        <f>'Прил.4 площади'!D83</f>
        <v>0.35724724817315695</v>
      </c>
      <c r="R31" s="536"/>
    </row>
    <row r="32" spans="1:26" s="414" customFormat="1" ht="17.25" customHeight="1" x14ac:dyDescent="0.2">
      <c r="A32" s="997" t="s">
        <v>554</v>
      </c>
      <c r="B32" s="997"/>
      <c r="C32" s="997"/>
      <c r="D32" s="997"/>
      <c r="E32" s="997"/>
      <c r="F32" s="997"/>
      <c r="G32" s="997"/>
      <c r="H32" s="997"/>
      <c r="I32" s="997"/>
      <c r="J32" s="997"/>
      <c r="K32" s="997"/>
      <c r="L32" s="997"/>
      <c r="M32" s="997"/>
      <c r="N32" s="997"/>
      <c r="O32" s="997"/>
      <c r="P32" s="997"/>
      <c r="Q32" s="997"/>
      <c r="R32" s="537"/>
    </row>
    <row r="33" spans="1:26" s="432" customFormat="1" ht="17.25" customHeight="1" x14ac:dyDescent="0.25">
      <c r="A33" s="387" t="s">
        <v>491</v>
      </c>
      <c r="B33" s="364">
        <v>212</v>
      </c>
      <c r="C33" s="982" t="s">
        <v>534</v>
      </c>
      <c r="D33" s="982"/>
      <c r="E33" s="394" t="s">
        <v>86</v>
      </c>
      <c r="F33" s="394" t="s">
        <v>86</v>
      </c>
      <c r="G33" s="441"/>
      <c r="H33" s="394" t="s">
        <v>86</v>
      </c>
      <c r="I33" s="394" t="s">
        <v>86</v>
      </c>
      <c r="J33" s="394" t="s">
        <v>86</v>
      </c>
      <c r="K33" s="441"/>
      <c r="L33" s="394" t="s">
        <v>86</v>
      </c>
      <c r="M33" s="394">
        <f>G33</f>
        <v>0</v>
      </c>
      <c r="N33" s="394">
        <f>K33</f>
        <v>0</v>
      </c>
      <c r="O33" s="442">
        <f>'Прил.10 прочие'!H6</f>
        <v>14454</v>
      </c>
      <c r="P33" s="434">
        <v>0</v>
      </c>
      <c r="Q33" s="394">
        <f t="shared" ref="Q33:Q39" si="6">O33+P33</f>
        <v>14454</v>
      </c>
      <c r="R33" s="394"/>
      <c r="S33" s="394">
        <f t="shared" ref="S33:Y40" si="7">$Q33*S$14</f>
        <v>3447.7431192660551</v>
      </c>
      <c r="T33" s="394">
        <f t="shared" si="7"/>
        <v>3447.7431192660551</v>
      </c>
      <c r="U33" s="394">
        <f t="shared" si="7"/>
        <v>1405.6183486238533</v>
      </c>
      <c r="V33" s="394">
        <f t="shared" si="7"/>
        <v>1060.8440366972477</v>
      </c>
      <c r="W33" s="394">
        <f t="shared" si="7"/>
        <v>2519.5045871559632</v>
      </c>
      <c r="X33" s="394">
        <f t="shared" si="7"/>
        <v>795.63302752293578</v>
      </c>
      <c r="Y33" s="394">
        <f t="shared" si="7"/>
        <v>1776.91376146789</v>
      </c>
      <c r="Z33" s="432">
        <f t="shared" ref="Z33:Z42" si="8">SUM(S33:Y33)-Q33</f>
        <v>0</v>
      </c>
    </row>
    <row r="34" spans="1:26" s="432" customFormat="1" ht="17.25" customHeight="1" x14ac:dyDescent="0.25">
      <c r="A34" s="387" t="s">
        <v>500</v>
      </c>
      <c r="B34" s="364">
        <v>262</v>
      </c>
      <c r="C34" s="982"/>
      <c r="D34" s="982"/>
      <c r="E34" s="394" t="s">
        <v>86</v>
      </c>
      <c r="F34" s="394" t="s">
        <v>86</v>
      </c>
      <c r="G34" s="441"/>
      <c r="H34" s="394" t="s">
        <v>86</v>
      </c>
      <c r="I34" s="394" t="s">
        <v>86</v>
      </c>
      <c r="J34" s="394" t="s">
        <v>86</v>
      </c>
      <c r="K34" s="441"/>
      <c r="L34" s="394" t="s">
        <v>86</v>
      </c>
      <c r="M34" s="394">
        <f>G34</f>
        <v>0</v>
      </c>
      <c r="N34" s="394">
        <f>K34</f>
        <v>0</v>
      </c>
      <c r="O34" s="453">
        <f>'Прил.10 прочие'!H34</f>
        <v>0</v>
      </c>
      <c r="P34" s="434">
        <v>0</v>
      </c>
      <c r="Q34" s="394">
        <f t="shared" si="6"/>
        <v>0</v>
      </c>
      <c r="R34" s="394"/>
      <c r="S34" s="394">
        <f t="shared" si="7"/>
        <v>0</v>
      </c>
      <c r="T34" s="394">
        <f t="shared" si="7"/>
        <v>0</v>
      </c>
      <c r="U34" s="394">
        <f t="shared" si="7"/>
        <v>0</v>
      </c>
      <c r="V34" s="394">
        <f t="shared" si="7"/>
        <v>0</v>
      </c>
      <c r="W34" s="394">
        <f t="shared" si="7"/>
        <v>0</v>
      </c>
      <c r="X34" s="394">
        <f t="shared" si="7"/>
        <v>0</v>
      </c>
      <c r="Y34" s="394">
        <f t="shared" si="7"/>
        <v>0</v>
      </c>
      <c r="Z34" s="432">
        <f t="shared" si="8"/>
        <v>0</v>
      </c>
    </row>
    <row r="35" spans="1:26" s="432" customFormat="1" ht="19.5" customHeight="1" x14ac:dyDescent="0.25">
      <c r="A35" s="387" t="s">
        <v>497</v>
      </c>
      <c r="B35" s="364">
        <v>225</v>
      </c>
      <c r="C35" s="982" t="s">
        <v>555</v>
      </c>
      <c r="D35" s="982"/>
      <c r="E35" s="441"/>
      <c r="F35" s="441"/>
      <c r="G35" s="441"/>
      <c r="H35" s="435">
        <f>(E35+F35+G35)/3</f>
        <v>0</v>
      </c>
      <c r="I35" s="441"/>
      <c r="J35" s="441"/>
      <c r="K35" s="441"/>
      <c r="L35" s="435">
        <f>(I35+J35+K35)/3</f>
        <v>0</v>
      </c>
      <c r="M35" s="435">
        <f>H35</f>
        <v>0</v>
      </c>
      <c r="N35" s="435">
        <f>L35</f>
        <v>0</v>
      </c>
      <c r="O35" s="442">
        <f>'Прил.10 прочие'!H22</f>
        <v>371537.13810008322</v>
      </c>
      <c r="P35" s="434"/>
      <c r="Q35" s="394">
        <f t="shared" si="6"/>
        <v>371537.13810008322</v>
      </c>
      <c r="R35" s="394"/>
      <c r="S35" s="394">
        <f t="shared" si="7"/>
        <v>88623.53752846022</v>
      </c>
      <c r="T35" s="394">
        <f t="shared" si="7"/>
        <v>88623.53752846022</v>
      </c>
      <c r="U35" s="394">
        <f t="shared" si="7"/>
        <v>36131.134530833784</v>
      </c>
      <c r="V35" s="394">
        <f t="shared" si="7"/>
        <v>27268.780777987762</v>
      </c>
      <c r="W35" s="394">
        <f t="shared" si="7"/>
        <v>64763.354347720931</v>
      </c>
      <c r="X35" s="394">
        <f t="shared" si="7"/>
        <v>20451.585583490822</v>
      </c>
      <c r="Y35" s="394">
        <f t="shared" si="7"/>
        <v>45675.207803129502</v>
      </c>
      <c r="Z35" s="432">
        <f t="shared" si="8"/>
        <v>0</v>
      </c>
    </row>
    <row r="36" spans="1:26" s="432" customFormat="1" ht="19.5" customHeight="1" x14ac:dyDescent="0.25">
      <c r="A36" s="387" t="s">
        <v>498</v>
      </c>
      <c r="B36" s="364">
        <v>226</v>
      </c>
      <c r="C36" s="982"/>
      <c r="D36" s="982"/>
      <c r="E36" s="441"/>
      <c r="F36" s="441"/>
      <c r="G36" s="441"/>
      <c r="H36" s="435">
        <f>(E36+F36+G36)/3</f>
        <v>0</v>
      </c>
      <c r="I36" s="441"/>
      <c r="J36" s="441"/>
      <c r="K36" s="441"/>
      <c r="L36" s="435">
        <f>(I36+J36+K36)/3</f>
        <v>0</v>
      </c>
      <c r="M36" s="435">
        <f>H36</f>
        <v>0</v>
      </c>
      <c r="N36" s="435">
        <f>L36</f>
        <v>0</v>
      </c>
      <c r="O36" s="442">
        <f>'Прил.10 прочие'!H26</f>
        <v>885330.86</v>
      </c>
      <c r="P36" s="434"/>
      <c r="Q36" s="394">
        <f t="shared" si="6"/>
        <v>885330.86</v>
      </c>
      <c r="R36" s="394"/>
      <c r="S36" s="394">
        <f t="shared" si="7"/>
        <v>211179.83816513763</v>
      </c>
      <c r="T36" s="394">
        <f t="shared" si="7"/>
        <v>211179.83816513763</v>
      </c>
      <c r="U36" s="394">
        <f t="shared" si="7"/>
        <v>86096.395559633034</v>
      </c>
      <c r="V36" s="394">
        <f t="shared" si="7"/>
        <v>64978.411743119272</v>
      </c>
      <c r="W36" s="394">
        <f t="shared" si="7"/>
        <v>154323.72788990827</v>
      </c>
      <c r="X36" s="394">
        <f t="shared" si="7"/>
        <v>48733.808807339454</v>
      </c>
      <c r="Y36" s="394">
        <f t="shared" si="7"/>
        <v>108838.83966972478</v>
      </c>
      <c r="Z36" s="432">
        <f t="shared" si="8"/>
        <v>0</v>
      </c>
    </row>
    <row r="37" spans="1:26" s="432" customFormat="1" ht="66" customHeight="1" x14ac:dyDescent="0.25">
      <c r="A37" s="387" t="s">
        <v>505</v>
      </c>
      <c r="B37" s="364">
        <v>340</v>
      </c>
      <c r="C37" s="982" t="s">
        <v>534</v>
      </c>
      <c r="D37" s="982"/>
      <c r="E37" s="394" t="s">
        <v>86</v>
      </c>
      <c r="F37" s="394" t="s">
        <v>86</v>
      </c>
      <c r="G37" s="441"/>
      <c r="H37" s="394" t="s">
        <v>86</v>
      </c>
      <c r="I37" s="394" t="s">
        <v>86</v>
      </c>
      <c r="J37" s="394" t="s">
        <v>86</v>
      </c>
      <c r="K37" s="441"/>
      <c r="L37" s="394" t="s">
        <v>86</v>
      </c>
      <c r="M37" s="394">
        <f>G37</f>
        <v>0</v>
      </c>
      <c r="N37" s="394">
        <f>K37</f>
        <v>0</v>
      </c>
      <c r="O37" s="453">
        <f>'Прил.10 прочие'!H42</f>
        <v>4335032</v>
      </c>
      <c r="P37" s="434"/>
      <c r="Q37" s="394">
        <f t="shared" si="6"/>
        <v>4335032</v>
      </c>
      <c r="R37" s="394"/>
      <c r="S37" s="394">
        <f t="shared" si="7"/>
        <v>1034044.3302752294</v>
      </c>
      <c r="T37" s="394">
        <f t="shared" si="7"/>
        <v>1034044.3302752294</v>
      </c>
      <c r="U37" s="394">
        <f t="shared" si="7"/>
        <v>421571.91926605505</v>
      </c>
      <c r="V37" s="394">
        <f t="shared" si="7"/>
        <v>318167.48623853212</v>
      </c>
      <c r="W37" s="394">
        <f t="shared" si="7"/>
        <v>755647.77981651376</v>
      </c>
      <c r="X37" s="394">
        <f t="shared" si="7"/>
        <v>238625.61467889909</v>
      </c>
      <c r="Y37" s="394">
        <f t="shared" si="7"/>
        <v>532930.53944954136</v>
      </c>
      <c r="Z37" s="432">
        <f t="shared" si="8"/>
        <v>0</v>
      </c>
    </row>
    <row r="38" spans="1:26" s="432" customFormat="1" ht="90" customHeight="1" x14ac:dyDescent="0.25">
      <c r="A38" s="387" t="s">
        <v>506</v>
      </c>
      <c r="B38" s="364">
        <v>340</v>
      </c>
      <c r="C38" s="982" t="s">
        <v>556</v>
      </c>
      <c r="D38" s="982"/>
      <c r="E38" s="394" t="s">
        <v>86</v>
      </c>
      <c r="F38" s="394" t="s">
        <v>86</v>
      </c>
      <c r="G38" s="441"/>
      <c r="H38" s="394" t="s">
        <v>86</v>
      </c>
      <c r="I38" s="394" t="s">
        <v>86</v>
      </c>
      <c r="J38" s="394" t="s">
        <v>86</v>
      </c>
      <c r="K38" s="441"/>
      <c r="L38" s="394" t="s">
        <v>86</v>
      </c>
      <c r="M38" s="394">
        <f>G38</f>
        <v>0</v>
      </c>
      <c r="N38" s="394">
        <f>K38</f>
        <v>0</v>
      </c>
      <c r="O38" s="435">
        <f>'Прил.2 мяг.инв.'!G52</f>
        <v>0</v>
      </c>
      <c r="P38" s="434"/>
      <c r="Q38" s="394">
        <f t="shared" si="6"/>
        <v>0</v>
      </c>
      <c r="R38" s="394"/>
      <c r="S38" s="394">
        <f t="shared" si="7"/>
        <v>0</v>
      </c>
      <c r="T38" s="394">
        <f t="shared" si="7"/>
        <v>0</v>
      </c>
      <c r="U38" s="394">
        <f t="shared" si="7"/>
        <v>0</v>
      </c>
      <c r="V38" s="394">
        <f t="shared" si="7"/>
        <v>0</v>
      </c>
      <c r="W38" s="394">
        <f t="shared" si="7"/>
        <v>0</v>
      </c>
      <c r="X38" s="394">
        <f t="shared" si="7"/>
        <v>0</v>
      </c>
      <c r="Y38" s="394">
        <f t="shared" si="7"/>
        <v>0</v>
      </c>
      <c r="Z38" s="432">
        <f t="shared" si="8"/>
        <v>0</v>
      </c>
    </row>
    <row r="39" spans="1:26" s="432" customFormat="1" ht="88.9" customHeight="1" x14ac:dyDescent="0.25">
      <c r="A39" s="445" t="s">
        <v>557</v>
      </c>
      <c r="B39" s="364" t="s">
        <v>558</v>
      </c>
      <c r="C39" s="982" t="s">
        <v>559</v>
      </c>
      <c r="D39" s="982"/>
      <c r="E39" s="394" t="s">
        <v>86</v>
      </c>
      <c r="F39" s="394" t="s">
        <v>86</v>
      </c>
      <c r="G39" s="441"/>
      <c r="H39" s="394" t="s">
        <v>86</v>
      </c>
      <c r="I39" s="394" t="s">
        <v>86</v>
      </c>
      <c r="J39" s="394" t="s">
        <v>86</v>
      </c>
      <c r="K39" s="441"/>
      <c r="L39" s="394" t="s">
        <v>86</v>
      </c>
      <c r="M39" s="394">
        <f>G39</f>
        <v>0</v>
      </c>
      <c r="N39" s="394">
        <f>K39</f>
        <v>0</v>
      </c>
      <c r="O39" s="434"/>
      <c r="P39" s="441"/>
      <c r="Q39" s="394">
        <f t="shared" si="6"/>
        <v>0</v>
      </c>
      <c r="R39" s="394"/>
      <c r="S39" s="394">
        <f t="shared" si="7"/>
        <v>0</v>
      </c>
      <c r="T39" s="394">
        <f t="shared" si="7"/>
        <v>0</v>
      </c>
      <c r="U39" s="394">
        <f t="shared" si="7"/>
        <v>0</v>
      </c>
      <c r="V39" s="394">
        <f t="shared" si="7"/>
        <v>0</v>
      </c>
      <c r="W39" s="394">
        <f t="shared" si="7"/>
        <v>0</v>
      </c>
      <c r="X39" s="394">
        <f t="shared" si="7"/>
        <v>0</v>
      </c>
      <c r="Y39" s="394">
        <f t="shared" si="7"/>
        <v>0</v>
      </c>
      <c r="Z39" s="432">
        <f t="shared" si="8"/>
        <v>0</v>
      </c>
    </row>
    <row r="40" spans="1:26" s="432" customFormat="1" ht="101.25" customHeight="1" x14ac:dyDescent="0.25">
      <c r="A40" s="445" t="s">
        <v>560</v>
      </c>
      <c r="B40" s="364" t="s">
        <v>561</v>
      </c>
      <c r="C40" s="982" t="s">
        <v>562</v>
      </c>
      <c r="D40" s="982"/>
      <c r="E40" s="394" t="s">
        <v>86</v>
      </c>
      <c r="F40" s="394" t="s">
        <v>86</v>
      </c>
      <c r="G40" s="441"/>
      <c r="H40" s="394" t="s">
        <v>86</v>
      </c>
      <c r="I40" s="394" t="s">
        <v>86</v>
      </c>
      <c r="J40" s="394" t="s">
        <v>86</v>
      </c>
      <c r="K40" s="441"/>
      <c r="L40" s="394" t="s">
        <v>86</v>
      </c>
      <c r="M40" s="394">
        <f>G40</f>
        <v>0</v>
      </c>
      <c r="N40" s="394">
        <f>K40</f>
        <v>0</v>
      </c>
      <c r="O40" s="435">
        <f>'Прил.3 продукты'!G65</f>
        <v>500000</v>
      </c>
      <c r="P40" s="538"/>
      <c r="Q40" s="394">
        <f>(O40+P40)</f>
        <v>500000</v>
      </c>
      <c r="R40" s="394"/>
      <c r="S40" s="394">
        <f t="shared" si="7"/>
        <v>119266.05504587157</v>
      </c>
      <c r="T40" s="394">
        <f t="shared" si="7"/>
        <v>119266.05504587157</v>
      </c>
      <c r="U40" s="394">
        <f t="shared" si="7"/>
        <v>48623.853211009176</v>
      </c>
      <c r="V40" s="394">
        <f t="shared" si="7"/>
        <v>36697.247706422022</v>
      </c>
      <c r="W40" s="394">
        <f t="shared" si="7"/>
        <v>87155.963302752294</v>
      </c>
      <c r="X40" s="394">
        <f t="shared" si="7"/>
        <v>27522.935779816515</v>
      </c>
      <c r="Y40" s="394">
        <f t="shared" si="7"/>
        <v>61467.889908256882</v>
      </c>
      <c r="Z40" s="432">
        <f t="shared" si="8"/>
        <v>0</v>
      </c>
    </row>
    <row r="41" spans="1:26" s="432" customFormat="1" ht="18" customHeight="1" x14ac:dyDescent="0.25">
      <c r="A41" s="436" t="s">
        <v>563</v>
      </c>
      <c r="B41" s="438"/>
      <c r="C41" s="988"/>
      <c r="D41" s="988"/>
      <c r="E41" s="439" t="s">
        <v>86</v>
      </c>
      <c r="F41" s="439" t="s">
        <v>86</v>
      </c>
      <c r="G41" s="439" t="s">
        <v>86</v>
      </c>
      <c r="H41" s="439" t="s">
        <v>86</v>
      </c>
      <c r="I41" s="439" t="s">
        <v>86</v>
      </c>
      <c r="J41" s="439" t="s">
        <v>86</v>
      </c>
      <c r="K41" s="439" t="s">
        <v>86</v>
      </c>
      <c r="L41" s="439" t="s">
        <v>86</v>
      </c>
      <c r="M41" s="440">
        <f>M33+M34+M35+M36+M37+M38+M39+M40</f>
        <v>0</v>
      </c>
      <c r="N41" s="440">
        <f>N33+N34+N35+N36+N37+N38+N39+N40</f>
        <v>0</v>
      </c>
      <c r="O41" s="440">
        <f>SUM(O33:O40)</f>
        <v>6106353.9981000833</v>
      </c>
      <c r="P41" s="440">
        <f>SUM(P33:P40)</f>
        <v>0</v>
      </c>
      <c r="Q41" s="440">
        <f>SUM(Q33:Q40)</f>
        <v>6106353.9981000833</v>
      </c>
      <c r="R41" s="440"/>
      <c r="S41" s="440">
        <f t="shared" ref="S41:Y41" si="9">SUM(S33:S40)</f>
        <v>1456561.5041339649</v>
      </c>
      <c r="T41" s="440">
        <f t="shared" si="9"/>
        <v>1456561.5041339649</v>
      </c>
      <c r="U41" s="440">
        <f t="shared" si="9"/>
        <v>593828.92091615486</v>
      </c>
      <c r="V41" s="440">
        <f t="shared" si="9"/>
        <v>448172.77050275839</v>
      </c>
      <c r="W41" s="440">
        <f t="shared" si="9"/>
        <v>1064410.3299440511</v>
      </c>
      <c r="X41" s="440">
        <f t="shared" si="9"/>
        <v>336129.57787706883</v>
      </c>
      <c r="Y41" s="440">
        <f t="shared" si="9"/>
        <v>750689.39059212035</v>
      </c>
      <c r="Z41" s="432">
        <f t="shared" si="8"/>
        <v>0</v>
      </c>
    </row>
    <row r="42" spans="1:26" s="459" customFormat="1" ht="19.5" customHeight="1" x14ac:dyDescent="0.25">
      <c r="A42" s="454" t="s">
        <v>564</v>
      </c>
      <c r="B42" s="455"/>
      <c r="C42" s="990"/>
      <c r="D42" s="990"/>
      <c r="E42" s="456" t="s">
        <v>86</v>
      </c>
      <c r="F42" s="456" t="s">
        <v>86</v>
      </c>
      <c r="G42" s="456" t="s">
        <v>86</v>
      </c>
      <c r="H42" s="456" t="s">
        <v>86</v>
      </c>
      <c r="I42" s="456" t="s">
        <v>86</v>
      </c>
      <c r="J42" s="456" t="s">
        <v>86</v>
      </c>
      <c r="K42" s="456" t="s">
        <v>86</v>
      </c>
      <c r="L42" s="456" t="s">
        <v>86</v>
      </c>
      <c r="M42" s="457">
        <f>M18+M29+M41</f>
        <v>2624700.5980941635</v>
      </c>
      <c r="N42" s="457">
        <f>N18+N29+N41</f>
        <v>0</v>
      </c>
      <c r="O42" s="457">
        <f>O18+O29+O41</f>
        <v>10480230.43659452</v>
      </c>
      <c r="P42" s="457">
        <f>P18+P29+P41</f>
        <v>0</v>
      </c>
      <c r="Q42" s="457">
        <f>Q18+Q29+Q41</f>
        <v>10480230.43659452</v>
      </c>
      <c r="R42" s="457"/>
      <c r="S42" s="457">
        <f t="shared" ref="S42:Y42" si="10">S18+S29+S41</f>
        <v>2499871.4802886015</v>
      </c>
      <c r="T42" s="457">
        <f t="shared" si="10"/>
        <v>2499871.4802886015</v>
      </c>
      <c r="U42" s="457">
        <f t="shared" si="10"/>
        <v>1019178.3727330451</v>
      </c>
      <c r="V42" s="457">
        <f t="shared" si="10"/>
        <v>769191.22470418504</v>
      </c>
      <c r="W42" s="457">
        <f t="shared" si="10"/>
        <v>1826829.1586724392</v>
      </c>
      <c r="X42" s="457">
        <f t="shared" si="10"/>
        <v>576893.41852813878</v>
      </c>
      <c r="Y42" s="457">
        <f t="shared" si="10"/>
        <v>1288395.30137951</v>
      </c>
      <c r="Z42" s="459">
        <f t="shared" si="8"/>
        <v>0</v>
      </c>
    </row>
    <row r="43" spans="1:26" s="414" customFormat="1" ht="25.5" customHeight="1" x14ac:dyDescent="0.2">
      <c r="A43" s="993" t="s">
        <v>565</v>
      </c>
      <c r="B43" s="993"/>
      <c r="C43" s="993"/>
      <c r="D43" s="993"/>
      <c r="E43" s="993"/>
      <c r="F43" s="993"/>
      <c r="G43" s="993"/>
      <c r="H43" s="993"/>
      <c r="I43" s="993"/>
      <c r="J43" s="993"/>
      <c r="K43" s="993"/>
      <c r="L43" s="993"/>
      <c r="M43" s="993"/>
      <c r="N43" s="993"/>
      <c r="O43" s="993"/>
      <c r="P43" s="993"/>
      <c r="Q43" s="993"/>
      <c r="R43" s="523"/>
    </row>
    <row r="44" spans="1:26" s="414" customFormat="1" ht="18" hidden="1" customHeight="1" x14ac:dyDescent="0.2">
      <c r="A44" s="994" t="s">
        <v>566</v>
      </c>
      <c r="B44" s="994"/>
      <c r="C44" s="994"/>
      <c r="D44" s="994"/>
      <c r="E44" s="994"/>
      <c r="F44" s="994"/>
      <c r="G44" s="994"/>
      <c r="H44" s="994"/>
      <c r="I44" s="994"/>
      <c r="J44" s="994"/>
      <c r="K44" s="994"/>
      <c r="L44" s="994"/>
      <c r="M44" s="994"/>
      <c r="N44" s="994"/>
      <c r="O44" s="994"/>
      <c r="P44" s="994"/>
      <c r="Q44" s="994"/>
      <c r="R44" s="539"/>
    </row>
    <row r="45" spans="1:26" s="414" customFormat="1" ht="18" customHeight="1" x14ac:dyDescent="0.2">
      <c r="A45" s="997" t="s">
        <v>567</v>
      </c>
      <c r="B45" s="997"/>
      <c r="C45" s="997"/>
      <c r="D45" s="997"/>
      <c r="E45" s="997"/>
      <c r="F45" s="997"/>
      <c r="G45" s="997"/>
      <c r="H45" s="997"/>
      <c r="I45" s="997"/>
      <c r="J45" s="997"/>
      <c r="K45" s="997"/>
      <c r="L45" s="997"/>
      <c r="M45" s="997"/>
      <c r="N45" s="997"/>
      <c r="O45" s="997"/>
      <c r="P45" s="997"/>
      <c r="Q45" s="997"/>
      <c r="R45" s="537"/>
    </row>
    <row r="46" spans="1:26" s="432" customFormat="1" ht="69" customHeight="1" x14ac:dyDescent="0.25">
      <c r="A46" s="387" t="s">
        <v>568</v>
      </c>
      <c r="B46" s="364"/>
      <c r="C46" s="982" t="s">
        <v>569</v>
      </c>
      <c r="D46" s="982"/>
      <c r="E46" s="540"/>
      <c r="F46" s="540"/>
      <c r="G46" s="540"/>
      <c r="H46" s="540"/>
      <c r="I46" s="540"/>
      <c r="J46" s="540"/>
      <c r="K46" s="540"/>
      <c r="L46" s="540"/>
      <c r="M46" s="540"/>
      <c r="N46" s="540"/>
      <c r="O46" s="540"/>
      <c r="P46" s="540"/>
      <c r="Q46" s="540"/>
      <c r="R46" s="541"/>
    </row>
    <row r="47" spans="1:26" s="432" customFormat="1" ht="24" customHeight="1" x14ac:dyDescent="0.25">
      <c r="A47" s="400" t="s">
        <v>530</v>
      </c>
      <c r="B47" s="364">
        <v>211</v>
      </c>
      <c r="C47" s="982"/>
      <c r="D47" s="982"/>
      <c r="E47" s="394" t="s">
        <v>86</v>
      </c>
      <c r="F47" s="394" t="s">
        <v>86</v>
      </c>
      <c r="G47" s="394" t="s">
        <v>86</v>
      </c>
      <c r="H47" s="394" t="s">
        <v>86</v>
      </c>
      <c r="I47" s="394" t="s">
        <v>86</v>
      </c>
      <c r="J47" s="394" t="s">
        <v>86</v>
      </c>
      <c r="K47" s="394" t="s">
        <v>86</v>
      </c>
      <c r="L47" s="394" t="s">
        <v>86</v>
      </c>
      <c r="M47" s="434"/>
      <c r="N47" s="434"/>
      <c r="O47" s="434">
        <f>'Прил.8 ст.211'!J110</f>
        <v>456992.59569353465</v>
      </c>
      <c r="P47" s="434"/>
      <c r="Q47" s="394">
        <f>O47+P47</f>
        <v>456992.59569353465</v>
      </c>
      <c r="R47" s="394"/>
      <c r="S47" s="394">
        <f t="shared" ref="S47:Y48" si="11">$Q47*S$14</f>
        <v>109007.40814708166</v>
      </c>
      <c r="T47" s="394">
        <f t="shared" si="11"/>
        <v>109007.40814708166</v>
      </c>
      <c r="U47" s="394">
        <f t="shared" si="11"/>
        <v>44441.481783040988</v>
      </c>
      <c r="V47" s="394">
        <f t="shared" si="11"/>
        <v>33540.740968332822</v>
      </c>
      <c r="W47" s="394">
        <f t="shared" si="11"/>
        <v>79659.259799790452</v>
      </c>
      <c r="X47" s="394">
        <f t="shared" si="11"/>
        <v>25155.555726249615</v>
      </c>
      <c r="Y47" s="394">
        <f t="shared" si="11"/>
        <v>56180.741121957471</v>
      </c>
      <c r="Z47" s="432">
        <f>SUM(S47:Y47)-Q47</f>
        <v>0</v>
      </c>
    </row>
    <row r="48" spans="1:26" s="432" customFormat="1" ht="23.25" customHeight="1" x14ac:dyDescent="0.25">
      <c r="A48" s="400" t="s">
        <v>531</v>
      </c>
      <c r="B48" s="364">
        <v>213</v>
      </c>
      <c r="C48" s="982"/>
      <c r="D48" s="982"/>
      <c r="E48" s="394" t="s">
        <v>86</v>
      </c>
      <c r="F48" s="394" t="s">
        <v>86</v>
      </c>
      <c r="G48" s="394" t="s">
        <v>86</v>
      </c>
      <c r="H48" s="394" t="s">
        <v>86</v>
      </c>
      <c r="I48" s="394" t="s">
        <v>86</v>
      </c>
      <c r="J48" s="394" t="s">
        <v>86</v>
      </c>
      <c r="K48" s="394" t="s">
        <v>86</v>
      </c>
      <c r="L48" s="394" t="s">
        <v>86</v>
      </c>
      <c r="M48" s="435">
        <f>M47*30.2%</f>
        <v>0</v>
      </c>
      <c r="N48" s="435">
        <f>N47*30.2%</f>
        <v>0</v>
      </c>
      <c r="O48" s="435">
        <f>O47*30.2%-11476</f>
        <v>126535.76389944745</v>
      </c>
      <c r="P48" s="434"/>
      <c r="Q48" s="394">
        <f>O48+P48</f>
        <v>126535.76389944745</v>
      </c>
      <c r="R48" s="394"/>
      <c r="S48" s="394">
        <f t="shared" si="11"/>
        <v>30182.842765005815</v>
      </c>
      <c r="T48" s="394">
        <f t="shared" si="11"/>
        <v>30182.842765005815</v>
      </c>
      <c r="U48" s="394">
        <f t="shared" si="11"/>
        <v>12305.312819579294</v>
      </c>
      <c r="V48" s="394">
        <f t="shared" si="11"/>
        <v>9287.0285430787135</v>
      </c>
      <c r="W48" s="394">
        <f t="shared" si="11"/>
        <v>22056.692789811943</v>
      </c>
      <c r="X48" s="394">
        <f t="shared" si="11"/>
        <v>6965.2714073090347</v>
      </c>
      <c r="Y48" s="394">
        <f t="shared" si="11"/>
        <v>15555.772809656844</v>
      </c>
      <c r="Z48" s="432">
        <f>SUM(S48:Y48)-Q48</f>
        <v>0</v>
      </c>
    </row>
    <row r="49" spans="1:26" s="432" customFormat="1" ht="16.5" customHeight="1" x14ac:dyDescent="0.25">
      <c r="A49" s="436" t="s">
        <v>570</v>
      </c>
      <c r="B49" s="437"/>
      <c r="C49" s="1013"/>
      <c r="D49" s="1013"/>
      <c r="E49" s="439" t="s">
        <v>86</v>
      </c>
      <c r="F49" s="439" t="s">
        <v>86</v>
      </c>
      <c r="G49" s="439" t="s">
        <v>86</v>
      </c>
      <c r="H49" s="439" t="s">
        <v>86</v>
      </c>
      <c r="I49" s="439" t="s">
        <v>86</v>
      </c>
      <c r="J49" s="439" t="s">
        <v>86</v>
      </c>
      <c r="K49" s="439" t="s">
        <v>86</v>
      </c>
      <c r="L49" s="439" t="s">
        <v>86</v>
      </c>
      <c r="M49" s="440">
        <f>M47+M48</f>
        <v>0</v>
      </c>
      <c r="N49" s="440">
        <f>N47+N48</f>
        <v>0</v>
      </c>
      <c r="O49" s="440">
        <f>O47+O48</f>
        <v>583528.3595929821</v>
      </c>
      <c r="P49" s="440">
        <f>P47+P48</f>
        <v>0</v>
      </c>
      <c r="Q49" s="440">
        <f>Q47+Q48</f>
        <v>583528.3595929821</v>
      </c>
      <c r="R49" s="440"/>
      <c r="S49" s="440">
        <f t="shared" ref="S49:Y49" si="12">S47+S48</f>
        <v>139190.25091208747</v>
      </c>
      <c r="T49" s="440">
        <f t="shared" si="12"/>
        <v>139190.25091208747</v>
      </c>
      <c r="U49" s="440">
        <f t="shared" si="12"/>
        <v>56746.794602620284</v>
      </c>
      <c r="V49" s="440">
        <f t="shared" si="12"/>
        <v>42827.769511411534</v>
      </c>
      <c r="W49" s="440">
        <f t="shared" si="12"/>
        <v>101715.9525896024</v>
      </c>
      <c r="X49" s="440">
        <f t="shared" si="12"/>
        <v>32120.827133558651</v>
      </c>
      <c r="Y49" s="440">
        <f t="shared" si="12"/>
        <v>71736.513931614318</v>
      </c>
      <c r="Z49" s="432">
        <f>SUM(S49:Y49)-Q49</f>
        <v>0</v>
      </c>
    </row>
    <row r="50" spans="1:26" s="414" customFormat="1" ht="21.75" hidden="1" customHeight="1" x14ac:dyDescent="0.2">
      <c r="A50" s="997" t="s">
        <v>571</v>
      </c>
      <c r="B50" s="997"/>
      <c r="C50" s="997"/>
      <c r="D50" s="997"/>
      <c r="E50" s="997"/>
      <c r="F50" s="997"/>
      <c r="G50" s="997"/>
      <c r="H50" s="997"/>
      <c r="I50" s="997"/>
      <c r="J50" s="997"/>
      <c r="K50" s="997"/>
      <c r="L50" s="997"/>
      <c r="M50" s="997"/>
      <c r="N50" s="997"/>
      <c r="O50" s="997"/>
      <c r="P50" s="997"/>
      <c r="Q50" s="997"/>
      <c r="R50" s="537"/>
    </row>
    <row r="51" spans="1:26" s="414" customFormat="1" ht="18" customHeight="1" x14ac:dyDescent="0.2">
      <c r="A51" s="997" t="s">
        <v>572</v>
      </c>
      <c r="B51" s="997"/>
      <c r="C51" s="997"/>
      <c r="D51" s="997"/>
      <c r="E51" s="997"/>
      <c r="F51" s="997"/>
      <c r="G51" s="997"/>
      <c r="H51" s="997"/>
      <c r="I51" s="997"/>
      <c r="J51" s="997"/>
      <c r="K51" s="997"/>
      <c r="L51" s="997"/>
      <c r="M51" s="997"/>
      <c r="N51" s="997"/>
      <c r="O51" s="997"/>
      <c r="P51" s="997"/>
      <c r="Q51" s="997"/>
      <c r="R51" s="537"/>
    </row>
    <row r="52" spans="1:26" s="432" customFormat="1" ht="36" customHeight="1" x14ac:dyDescent="0.25">
      <c r="A52" s="387" t="s">
        <v>535</v>
      </c>
      <c r="B52" s="364">
        <v>223</v>
      </c>
      <c r="C52" s="982" t="s">
        <v>536</v>
      </c>
      <c r="D52" s="982"/>
      <c r="E52" s="441"/>
      <c r="F52" s="441"/>
      <c r="G52" s="441"/>
      <c r="H52" s="394">
        <f>(E52+F52+G52)/3</f>
        <v>0</v>
      </c>
      <c r="I52" s="441"/>
      <c r="J52" s="441"/>
      <c r="K52" s="441"/>
      <c r="L52" s="394">
        <f>(I52+J52+K52)/3</f>
        <v>0</v>
      </c>
      <c r="M52" s="394">
        <f>H52</f>
        <v>0</v>
      </c>
      <c r="N52" s="394">
        <f>L52</f>
        <v>0</v>
      </c>
      <c r="O52" s="435">
        <f>H52*Q61</f>
        <v>0</v>
      </c>
      <c r="P52" s="434"/>
      <c r="Q52" s="394">
        <f t="shared" ref="Q52:Q58" si="13">SUM(O52+P52)</f>
        <v>0</v>
      </c>
      <c r="R52" s="394"/>
      <c r="S52" s="394">
        <f t="shared" ref="S52:Y58" si="14">$Q52*S$14</f>
        <v>0</v>
      </c>
      <c r="T52" s="394">
        <f t="shared" si="14"/>
        <v>0</v>
      </c>
      <c r="U52" s="394">
        <f t="shared" si="14"/>
        <v>0</v>
      </c>
      <c r="V52" s="394">
        <f t="shared" si="14"/>
        <v>0</v>
      </c>
      <c r="W52" s="394">
        <f t="shared" si="14"/>
        <v>0</v>
      </c>
      <c r="X52" s="394">
        <f t="shared" si="14"/>
        <v>0</v>
      </c>
      <c r="Y52" s="394">
        <f t="shared" si="14"/>
        <v>0</v>
      </c>
      <c r="Z52" s="432">
        <f t="shared" ref="Z52:Z59" si="15">SUM(S52:Y52)-Q52</f>
        <v>0</v>
      </c>
    </row>
    <row r="53" spans="1:26" s="432" customFormat="1" ht="42.75" customHeight="1" x14ac:dyDescent="0.25">
      <c r="A53" s="445" t="s">
        <v>537</v>
      </c>
      <c r="B53" s="364" t="s">
        <v>538</v>
      </c>
      <c r="C53" s="982" t="s">
        <v>539</v>
      </c>
      <c r="D53" s="982"/>
      <c r="E53" s="394" t="s">
        <v>86</v>
      </c>
      <c r="F53" s="394" t="s">
        <v>86</v>
      </c>
      <c r="G53" s="394" t="s">
        <v>86</v>
      </c>
      <c r="H53" s="394" t="s">
        <v>86</v>
      </c>
      <c r="I53" s="394" t="s">
        <v>86</v>
      </c>
      <c r="J53" s="394" t="s">
        <v>86</v>
      </c>
      <c r="K53" s="394" t="s">
        <v>86</v>
      </c>
      <c r="L53" s="394" t="s">
        <v>86</v>
      </c>
      <c r="M53" s="446">
        <f>'Прил.7 лимиты'!$E$11*$Q61</f>
        <v>317425.747544538</v>
      </c>
      <c r="N53" s="446">
        <f>'Прил.7 лимиты'!$E$13*$Q61</f>
        <v>0</v>
      </c>
      <c r="O53" s="446">
        <f>'Прил.7 лимиты'!$E$11*$Q61</f>
        <v>317425.747544538</v>
      </c>
      <c r="P53" s="434"/>
      <c r="Q53" s="394">
        <f t="shared" si="13"/>
        <v>317425.747544538</v>
      </c>
      <c r="R53" s="394"/>
      <c r="S53" s="394">
        <f t="shared" si="14"/>
        <v>75716.233359247606</v>
      </c>
      <c r="T53" s="394">
        <f t="shared" si="14"/>
        <v>75716.233359247606</v>
      </c>
      <c r="U53" s="394">
        <f t="shared" si="14"/>
        <v>30868.925908000943</v>
      </c>
      <c r="V53" s="394">
        <f t="shared" si="14"/>
        <v>23297.302572076183</v>
      </c>
      <c r="W53" s="394">
        <f t="shared" si="14"/>
        <v>55331.093608680938</v>
      </c>
      <c r="X53" s="394">
        <f t="shared" si="14"/>
        <v>17472.976929057138</v>
      </c>
      <c r="Y53" s="394">
        <f t="shared" si="14"/>
        <v>39022.981808227611</v>
      </c>
      <c r="Z53" s="432">
        <f t="shared" si="15"/>
        <v>0</v>
      </c>
    </row>
    <row r="54" spans="1:26" s="432" customFormat="1" ht="30.75" customHeight="1" x14ac:dyDescent="0.25">
      <c r="A54" s="445" t="s">
        <v>540</v>
      </c>
      <c r="B54" s="364" t="s">
        <v>541</v>
      </c>
      <c r="C54" s="982"/>
      <c r="D54" s="982"/>
      <c r="E54" s="394" t="s">
        <v>86</v>
      </c>
      <c r="F54" s="394" t="s">
        <v>86</v>
      </c>
      <c r="G54" s="394" t="s">
        <v>86</v>
      </c>
      <c r="H54" s="394" t="s">
        <v>86</v>
      </c>
      <c r="I54" s="394" t="s">
        <v>86</v>
      </c>
      <c r="J54" s="394" t="s">
        <v>86</v>
      </c>
      <c r="K54" s="394" t="s">
        <v>86</v>
      </c>
      <c r="L54" s="394" t="s">
        <v>86</v>
      </c>
      <c r="M54" s="446">
        <f>'Прил.7 лимиты'!$N$11*$Q61</f>
        <v>1757067.873210619</v>
      </c>
      <c r="N54" s="446">
        <f>'Прил.7 лимиты'!$N$13*$Q61</f>
        <v>0</v>
      </c>
      <c r="O54" s="446">
        <f>'Прил.7 лимиты'!$N$11*$Q61</f>
        <v>1757067.873210619</v>
      </c>
      <c r="P54" s="434"/>
      <c r="Q54" s="394">
        <f t="shared" si="13"/>
        <v>1757067.873210619</v>
      </c>
      <c r="R54" s="394"/>
      <c r="S54" s="394">
        <f t="shared" si="14"/>
        <v>419117.10737134033</v>
      </c>
      <c r="T54" s="394">
        <f t="shared" si="14"/>
        <v>419117.10737134033</v>
      </c>
      <c r="U54" s="394">
        <f t="shared" si="14"/>
        <v>170870.82069754644</v>
      </c>
      <c r="V54" s="394">
        <f t="shared" si="14"/>
        <v>128959.1099604124</v>
      </c>
      <c r="W54" s="394">
        <f t="shared" si="14"/>
        <v>306277.88615597948</v>
      </c>
      <c r="X54" s="394">
        <f t="shared" si="14"/>
        <v>96719.332470309309</v>
      </c>
      <c r="Y54" s="394">
        <f t="shared" si="14"/>
        <v>216006.5091836908</v>
      </c>
      <c r="Z54" s="432">
        <f t="shared" si="15"/>
        <v>0</v>
      </c>
    </row>
    <row r="55" spans="1:26" s="432" customFormat="1" ht="35.25" customHeight="1" x14ac:dyDescent="0.25">
      <c r="A55" s="445" t="s">
        <v>542</v>
      </c>
      <c r="B55" s="364" t="s">
        <v>543</v>
      </c>
      <c r="C55" s="982" t="s">
        <v>536</v>
      </c>
      <c r="D55" s="982"/>
      <c r="E55" s="441"/>
      <c r="F55" s="441"/>
      <c r="G55" s="441"/>
      <c r="H55" s="435">
        <f>(E55+F55+G55)/3</f>
        <v>0</v>
      </c>
      <c r="I55" s="441"/>
      <c r="J55" s="441"/>
      <c r="K55" s="441"/>
      <c r="L55" s="435">
        <f>(I55+J55+K55)/3</f>
        <v>0</v>
      </c>
      <c r="M55" s="435">
        <f>H55</f>
        <v>0</v>
      </c>
      <c r="N55" s="435">
        <f>L55</f>
        <v>0</v>
      </c>
      <c r="O55" s="446">
        <f>'Прил.7 лимиты'!$Q$11*$Q61</f>
        <v>64863.935919726217</v>
      </c>
      <c r="P55" s="434"/>
      <c r="Q55" s="394">
        <f t="shared" si="13"/>
        <v>64863.935919726217</v>
      </c>
      <c r="R55" s="394"/>
      <c r="S55" s="394">
        <f t="shared" si="14"/>
        <v>15472.131503787905</v>
      </c>
      <c r="T55" s="394">
        <f t="shared" si="14"/>
        <v>15472.131503787905</v>
      </c>
      <c r="U55" s="394">
        <f t="shared" si="14"/>
        <v>6307.8689976981459</v>
      </c>
      <c r="V55" s="394">
        <f t="shared" si="14"/>
        <v>4760.6558473193554</v>
      </c>
      <c r="W55" s="394">
        <f t="shared" si="14"/>
        <v>11306.55763738347</v>
      </c>
      <c r="X55" s="394">
        <f t="shared" si="14"/>
        <v>3570.4918854895168</v>
      </c>
      <c r="Y55" s="394">
        <f t="shared" si="14"/>
        <v>7974.0985442599203</v>
      </c>
      <c r="Z55" s="432">
        <f t="shared" si="15"/>
        <v>0</v>
      </c>
    </row>
    <row r="56" spans="1:26" s="432" customFormat="1" ht="21" customHeight="1" x14ac:dyDescent="0.25">
      <c r="A56" s="445" t="s">
        <v>494</v>
      </c>
      <c r="B56" s="364" t="s">
        <v>496</v>
      </c>
      <c r="C56" s="982" t="s">
        <v>546</v>
      </c>
      <c r="D56" s="982"/>
      <c r="E56" s="394" t="s">
        <v>86</v>
      </c>
      <c r="F56" s="394" t="s">
        <v>86</v>
      </c>
      <c r="G56" s="394" t="s">
        <v>86</v>
      </c>
      <c r="H56" s="394" t="s">
        <v>86</v>
      </c>
      <c r="I56" s="394" t="s">
        <v>86</v>
      </c>
      <c r="J56" s="394" t="s">
        <v>86</v>
      </c>
      <c r="K56" s="394" t="s">
        <v>86</v>
      </c>
      <c r="L56" s="394" t="s">
        <v>86</v>
      </c>
      <c r="M56" s="435">
        <f>'Прил.10 прочие'!H19</f>
        <v>0</v>
      </c>
      <c r="N56" s="394"/>
      <c r="O56" s="435">
        <f>'Прил.10 прочие'!H19</f>
        <v>0</v>
      </c>
      <c r="P56" s="434"/>
      <c r="Q56" s="394">
        <f t="shared" si="13"/>
        <v>0</v>
      </c>
      <c r="R56" s="394"/>
      <c r="S56" s="394">
        <f t="shared" si="14"/>
        <v>0</v>
      </c>
      <c r="T56" s="394">
        <f t="shared" si="14"/>
        <v>0</v>
      </c>
      <c r="U56" s="394">
        <f t="shared" si="14"/>
        <v>0</v>
      </c>
      <c r="V56" s="394">
        <f t="shared" si="14"/>
        <v>0</v>
      </c>
      <c r="W56" s="394">
        <f t="shared" si="14"/>
        <v>0</v>
      </c>
      <c r="X56" s="394">
        <f t="shared" si="14"/>
        <v>0</v>
      </c>
      <c r="Y56" s="394">
        <f t="shared" si="14"/>
        <v>0</v>
      </c>
      <c r="Z56" s="432">
        <f t="shared" si="15"/>
        <v>0</v>
      </c>
    </row>
    <row r="57" spans="1:26" s="432" customFormat="1" ht="21.75" customHeight="1" x14ac:dyDescent="0.25">
      <c r="A57" s="445" t="s">
        <v>547</v>
      </c>
      <c r="B57" s="364" t="s">
        <v>548</v>
      </c>
      <c r="C57" s="982"/>
      <c r="D57" s="982"/>
      <c r="E57" s="394" t="s">
        <v>86</v>
      </c>
      <c r="F57" s="394" t="s">
        <v>86</v>
      </c>
      <c r="G57" s="394" t="s">
        <v>86</v>
      </c>
      <c r="H57" s="394" t="s">
        <v>86</v>
      </c>
      <c r="I57" s="394" t="s">
        <v>86</v>
      </c>
      <c r="J57" s="394" t="s">
        <v>86</v>
      </c>
      <c r="K57" s="394" t="s">
        <v>86</v>
      </c>
      <c r="L57" s="394" t="s">
        <v>86</v>
      </c>
      <c r="M57" s="394">
        <f>'Прил.10 прочие'!H31</f>
        <v>0</v>
      </c>
      <c r="N57" s="394"/>
      <c r="O57" s="394">
        <f>'Прил.10 прочие'!H31</f>
        <v>0</v>
      </c>
      <c r="P57" s="434"/>
      <c r="Q57" s="394">
        <f t="shared" si="13"/>
        <v>0</v>
      </c>
      <c r="R57" s="394"/>
      <c r="S57" s="394">
        <f t="shared" si="14"/>
        <v>0</v>
      </c>
      <c r="T57" s="394">
        <f t="shared" si="14"/>
        <v>0</v>
      </c>
      <c r="U57" s="394">
        <f t="shared" si="14"/>
        <v>0</v>
      </c>
      <c r="V57" s="394">
        <f t="shared" si="14"/>
        <v>0</v>
      </c>
      <c r="W57" s="394">
        <f t="shared" si="14"/>
        <v>0</v>
      </c>
      <c r="X57" s="394">
        <f t="shared" si="14"/>
        <v>0</v>
      </c>
      <c r="Y57" s="394">
        <f t="shared" si="14"/>
        <v>0</v>
      </c>
      <c r="Z57" s="432">
        <f t="shared" si="15"/>
        <v>0</v>
      </c>
    </row>
    <row r="58" spans="1:26" s="432" customFormat="1" ht="22.15" customHeight="1" x14ac:dyDescent="0.25">
      <c r="A58" s="445" t="s">
        <v>549</v>
      </c>
      <c r="B58" s="364" t="s">
        <v>550</v>
      </c>
      <c r="C58" s="982"/>
      <c r="D58" s="982"/>
      <c r="E58" s="394" t="s">
        <v>86</v>
      </c>
      <c r="F58" s="394" t="s">
        <v>86</v>
      </c>
      <c r="G58" s="394" t="s">
        <v>86</v>
      </c>
      <c r="H58" s="394" t="s">
        <v>86</v>
      </c>
      <c r="I58" s="394" t="s">
        <v>86</v>
      </c>
      <c r="J58" s="394" t="s">
        <v>86</v>
      </c>
      <c r="K58" s="394" t="s">
        <v>86</v>
      </c>
      <c r="L58" s="394" t="s">
        <v>86</v>
      </c>
      <c r="M58" s="444">
        <f>'Прил.7 лимиты'!H10*'услуга 1'!Q61</f>
        <v>0</v>
      </c>
      <c r="N58" s="449">
        <f>'Прил.7 лимиты'!H15*Q61</f>
        <v>0</v>
      </c>
      <c r="O58" s="435">
        <f>'Прил.7 лимиты'!H10*Q61</f>
        <v>2647819.9611506802</v>
      </c>
      <c r="P58" s="434"/>
      <c r="Q58" s="394">
        <f t="shared" si="13"/>
        <v>2647819.9611506802</v>
      </c>
      <c r="R58" s="394"/>
      <c r="S58" s="394">
        <f t="shared" si="14"/>
        <v>631590.08247630903</v>
      </c>
      <c r="T58" s="394">
        <f t="shared" si="14"/>
        <v>631590.08247630903</v>
      </c>
      <c r="U58" s="394">
        <f t="shared" si="14"/>
        <v>257494.41824034139</v>
      </c>
      <c r="V58" s="394">
        <f t="shared" si="14"/>
        <v>194335.40999271048</v>
      </c>
      <c r="W58" s="394">
        <f t="shared" si="14"/>
        <v>461546.59873268742</v>
      </c>
      <c r="X58" s="394">
        <f t="shared" si="14"/>
        <v>145751.55749453287</v>
      </c>
      <c r="Y58" s="394">
        <f t="shared" si="14"/>
        <v>325511.81173779006</v>
      </c>
      <c r="Z58" s="432">
        <f t="shared" si="15"/>
        <v>0</v>
      </c>
    </row>
    <row r="59" spans="1:26" s="432" customFormat="1" ht="15.75" x14ac:dyDescent="0.25">
      <c r="A59" s="436" t="s">
        <v>573</v>
      </c>
      <c r="B59" s="438"/>
      <c r="C59" s="1013"/>
      <c r="D59" s="1013"/>
      <c r="E59" s="439" t="s">
        <v>86</v>
      </c>
      <c r="F59" s="439" t="s">
        <v>86</v>
      </c>
      <c r="G59" s="439" t="s">
        <v>86</v>
      </c>
      <c r="H59" s="439" t="s">
        <v>86</v>
      </c>
      <c r="I59" s="439" t="s">
        <v>86</v>
      </c>
      <c r="J59" s="439" t="s">
        <v>86</v>
      </c>
      <c r="K59" s="439" t="s">
        <v>86</v>
      </c>
      <c r="L59" s="439" t="s">
        <v>86</v>
      </c>
      <c r="M59" s="439">
        <f>M52+M53+M54+M55+M56+M57+M58</f>
        <v>2074493.620755157</v>
      </c>
      <c r="N59" s="439">
        <f>N52+N53+N54+N55+N56+N57+N58</f>
        <v>0</v>
      </c>
      <c r="O59" s="439">
        <f>O52+O53+O54+O55+O56+O57+O58</f>
        <v>4787177.5178255634</v>
      </c>
      <c r="P59" s="439">
        <f>SUM(P52:P58)</f>
        <v>0</v>
      </c>
      <c r="Q59" s="439">
        <f>SUM(Q52:Q58)</f>
        <v>4787177.5178255634</v>
      </c>
      <c r="R59" s="439"/>
      <c r="S59" s="439">
        <f t="shared" ref="S59:Y59" si="16">SUM(S52:S58)</f>
        <v>1141895.5547106848</v>
      </c>
      <c r="T59" s="439">
        <f t="shared" si="16"/>
        <v>1141895.5547106848</v>
      </c>
      <c r="U59" s="439">
        <f t="shared" si="16"/>
        <v>465542.03384358692</v>
      </c>
      <c r="V59" s="439">
        <f t="shared" si="16"/>
        <v>351352.47837251844</v>
      </c>
      <c r="W59" s="439">
        <f t="shared" si="16"/>
        <v>834462.13613473135</v>
      </c>
      <c r="X59" s="439">
        <f t="shared" si="16"/>
        <v>263514.35877938883</v>
      </c>
      <c r="Y59" s="439">
        <f t="shared" si="16"/>
        <v>588515.4012739684</v>
      </c>
      <c r="Z59" s="432">
        <f t="shared" si="15"/>
        <v>0</v>
      </c>
    </row>
    <row r="60" spans="1:26" s="432" customFormat="1" ht="18" customHeight="1" x14ac:dyDescent="0.25">
      <c r="A60" s="996" t="s">
        <v>574</v>
      </c>
      <c r="B60" s="996"/>
      <c r="C60" s="996"/>
      <c r="D60" s="996"/>
      <c r="E60" s="996"/>
      <c r="F60" s="996"/>
      <c r="G60" s="996"/>
      <c r="H60" s="996"/>
      <c r="I60" s="996"/>
      <c r="J60" s="996"/>
      <c r="K60" s="996"/>
      <c r="L60" s="996"/>
      <c r="M60" s="996"/>
      <c r="N60" s="996"/>
      <c r="O60" s="996"/>
      <c r="P60" s="996"/>
      <c r="Q60" s="542">
        <f>'Прил.8 ст.211'!J111</f>
        <v>1.6169115555461883E-2</v>
      </c>
      <c r="R60" s="543"/>
    </row>
    <row r="61" spans="1:26" s="432" customFormat="1" ht="18" customHeight="1" x14ac:dyDescent="0.25">
      <c r="A61" s="996" t="s">
        <v>553</v>
      </c>
      <c r="B61" s="996"/>
      <c r="C61" s="996"/>
      <c r="D61" s="996"/>
      <c r="E61" s="996"/>
      <c r="F61" s="996"/>
      <c r="G61" s="996"/>
      <c r="H61" s="996"/>
      <c r="I61" s="996"/>
      <c r="J61" s="996"/>
      <c r="K61" s="996"/>
      <c r="L61" s="996"/>
      <c r="M61" s="996"/>
      <c r="N61" s="996"/>
      <c r="O61" s="996"/>
      <c r="P61" s="996"/>
      <c r="Q61" s="544">
        <f>'Прил.4 площади'!D137</f>
        <v>0.64275275182684311</v>
      </c>
      <c r="R61" s="543"/>
    </row>
    <row r="62" spans="1:26" s="414" customFormat="1" ht="18" customHeight="1" x14ac:dyDescent="0.2">
      <c r="A62" s="997" t="s">
        <v>575</v>
      </c>
      <c r="B62" s="997"/>
      <c r="C62" s="997"/>
      <c r="D62" s="997"/>
      <c r="E62" s="997"/>
      <c r="F62" s="997"/>
      <c r="G62" s="997"/>
      <c r="H62" s="997"/>
      <c r="I62" s="997"/>
      <c r="J62" s="997"/>
      <c r="K62" s="997"/>
      <c r="L62" s="997"/>
      <c r="M62" s="997"/>
      <c r="N62" s="997"/>
      <c r="O62" s="997"/>
      <c r="P62" s="997"/>
      <c r="Q62" s="997"/>
      <c r="R62" s="537"/>
    </row>
    <row r="63" spans="1:26" s="432" customFormat="1" ht="15" customHeight="1" x14ac:dyDescent="0.25">
      <c r="A63" s="387" t="s">
        <v>491</v>
      </c>
      <c r="B63" s="364">
        <v>212</v>
      </c>
      <c r="C63" s="982" t="s">
        <v>534</v>
      </c>
      <c r="D63" s="982"/>
      <c r="E63" s="394" t="s">
        <v>86</v>
      </c>
      <c r="F63" s="394" t="s">
        <v>86</v>
      </c>
      <c r="G63" s="441"/>
      <c r="H63" s="394" t="s">
        <v>86</v>
      </c>
      <c r="I63" s="394" t="s">
        <v>86</v>
      </c>
      <c r="J63" s="394" t="s">
        <v>86</v>
      </c>
      <c r="K63" s="441"/>
      <c r="L63" s="394" t="s">
        <v>86</v>
      </c>
      <c r="M63" s="394">
        <f>G63</f>
        <v>0</v>
      </c>
      <c r="N63" s="394">
        <f>K63</f>
        <v>0</v>
      </c>
      <c r="O63" s="453">
        <f>'Прил.10 прочие'!H7</f>
        <v>5346</v>
      </c>
      <c r="P63" s="434"/>
      <c r="Q63" s="394">
        <f>O63+P63</f>
        <v>5346</v>
      </c>
      <c r="R63" s="394"/>
      <c r="S63" s="394">
        <f t="shared" ref="S63:Y67" si="17">$Q63*S$14</f>
        <v>1275.1926605504589</v>
      </c>
      <c r="T63" s="394">
        <f t="shared" si="17"/>
        <v>1275.1926605504589</v>
      </c>
      <c r="U63" s="394">
        <f t="shared" si="17"/>
        <v>519.88623853211016</v>
      </c>
      <c r="V63" s="394">
        <f t="shared" si="17"/>
        <v>392.36697247706422</v>
      </c>
      <c r="W63" s="394">
        <f t="shared" si="17"/>
        <v>931.87155963302757</v>
      </c>
      <c r="X63" s="394">
        <f t="shared" si="17"/>
        <v>294.2752293577982</v>
      </c>
      <c r="Y63" s="394">
        <f t="shared" si="17"/>
        <v>657.21467889908263</v>
      </c>
      <c r="Z63" s="432">
        <f>SUM(S63:Y63)-Q63</f>
        <v>0</v>
      </c>
    </row>
    <row r="64" spans="1:26" s="432" customFormat="1" ht="15.75" x14ac:dyDescent="0.25">
      <c r="A64" s="387" t="s">
        <v>493</v>
      </c>
      <c r="B64" s="364">
        <v>221</v>
      </c>
      <c r="C64" s="982"/>
      <c r="D64" s="982"/>
      <c r="E64" s="394" t="s">
        <v>86</v>
      </c>
      <c r="F64" s="394" t="s">
        <v>86</v>
      </c>
      <c r="G64" s="441"/>
      <c r="H64" s="394" t="s">
        <v>86</v>
      </c>
      <c r="I64" s="394" t="s">
        <v>86</v>
      </c>
      <c r="J64" s="394" t="s">
        <v>86</v>
      </c>
      <c r="K64" s="441"/>
      <c r="L64" s="394" t="s">
        <v>86</v>
      </c>
      <c r="M64" s="394">
        <f>G64</f>
        <v>0</v>
      </c>
      <c r="N64" s="394">
        <f>K64</f>
        <v>0</v>
      </c>
      <c r="O64" s="453">
        <f>'Прил.10 прочие'!H11</f>
        <v>24300</v>
      </c>
      <c r="P64" s="434"/>
      <c r="Q64" s="394">
        <f>O64+P64</f>
        <v>24300</v>
      </c>
      <c r="R64" s="394"/>
      <c r="S64" s="394">
        <f t="shared" si="17"/>
        <v>5796.3302752293584</v>
      </c>
      <c r="T64" s="394">
        <f t="shared" si="17"/>
        <v>5796.3302752293584</v>
      </c>
      <c r="U64" s="394">
        <f t="shared" si="17"/>
        <v>2363.119266055046</v>
      </c>
      <c r="V64" s="394">
        <f t="shared" si="17"/>
        <v>1783.4862385321103</v>
      </c>
      <c r="W64" s="394">
        <f t="shared" si="17"/>
        <v>4235.7798165137619</v>
      </c>
      <c r="X64" s="394">
        <f t="shared" si="17"/>
        <v>1337.6146788990827</v>
      </c>
      <c r="Y64" s="394">
        <f t="shared" si="17"/>
        <v>2987.3394495412845</v>
      </c>
      <c r="Z64" s="432">
        <f>SUM(S64:Y64)-Q64</f>
        <v>0</v>
      </c>
    </row>
    <row r="65" spans="1:26" s="432" customFormat="1" ht="15.75" x14ac:dyDescent="0.25">
      <c r="A65" s="387" t="s">
        <v>494</v>
      </c>
      <c r="B65" s="364">
        <v>222</v>
      </c>
      <c r="C65" s="982"/>
      <c r="D65" s="982"/>
      <c r="E65" s="394" t="s">
        <v>86</v>
      </c>
      <c r="F65" s="394" t="s">
        <v>86</v>
      </c>
      <c r="G65" s="441"/>
      <c r="H65" s="394" t="s">
        <v>86</v>
      </c>
      <c r="I65" s="394" t="s">
        <v>86</v>
      </c>
      <c r="J65" s="394" t="s">
        <v>86</v>
      </c>
      <c r="K65" s="441"/>
      <c r="L65" s="394" t="s">
        <v>86</v>
      </c>
      <c r="M65" s="394">
        <f>G65</f>
        <v>0</v>
      </c>
      <c r="N65" s="394">
        <f>K65</f>
        <v>0</v>
      </c>
      <c r="O65" s="453">
        <f>'Прил.10 прочие'!H15</f>
        <v>0</v>
      </c>
      <c r="P65" s="434"/>
      <c r="Q65" s="394">
        <f>O65+P65</f>
        <v>0</v>
      </c>
      <c r="R65" s="394"/>
      <c r="S65" s="394">
        <f t="shared" si="17"/>
        <v>0</v>
      </c>
      <c r="T65" s="394">
        <f t="shared" si="17"/>
        <v>0</v>
      </c>
      <c r="U65" s="394">
        <f t="shared" si="17"/>
        <v>0</v>
      </c>
      <c r="V65" s="394">
        <f t="shared" si="17"/>
        <v>0</v>
      </c>
      <c r="W65" s="394">
        <f t="shared" si="17"/>
        <v>0</v>
      </c>
      <c r="X65" s="394">
        <f t="shared" si="17"/>
        <v>0</v>
      </c>
      <c r="Y65" s="394">
        <f t="shared" si="17"/>
        <v>0</v>
      </c>
      <c r="Z65" s="432">
        <f>SUM(S65:Y65)-Q65</f>
        <v>0</v>
      </c>
    </row>
    <row r="66" spans="1:26" s="432" customFormat="1" ht="17.25" customHeight="1" x14ac:dyDescent="0.25">
      <c r="A66" s="387" t="s">
        <v>576</v>
      </c>
      <c r="B66" s="364">
        <v>224</v>
      </c>
      <c r="C66" s="982"/>
      <c r="D66" s="982"/>
      <c r="E66" s="394" t="s">
        <v>86</v>
      </c>
      <c r="F66" s="394" t="s">
        <v>86</v>
      </c>
      <c r="G66" s="441"/>
      <c r="H66" s="394" t="s">
        <v>86</v>
      </c>
      <c r="I66" s="394" t="s">
        <v>86</v>
      </c>
      <c r="J66" s="394" t="s">
        <v>86</v>
      </c>
      <c r="K66" s="441"/>
      <c r="L66" s="394" t="s">
        <v>86</v>
      </c>
      <c r="M66" s="394">
        <f>G66</f>
        <v>0</v>
      </c>
      <c r="N66" s="394">
        <f>K66</f>
        <v>0</v>
      </c>
      <c r="O66" s="434"/>
      <c r="P66" s="434"/>
      <c r="Q66" s="394">
        <f>O66+P66</f>
        <v>0</v>
      </c>
      <c r="R66" s="394"/>
      <c r="S66" s="394">
        <f t="shared" si="17"/>
        <v>0</v>
      </c>
      <c r="T66" s="394">
        <f t="shared" si="17"/>
        <v>0</v>
      </c>
      <c r="U66" s="394">
        <f t="shared" si="17"/>
        <v>0</v>
      </c>
      <c r="V66" s="394">
        <f t="shared" si="17"/>
        <v>0</v>
      </c>
      <c r="W66" s="394">
        <f t="shared" si="17"/>
        <v>0</v>
      </c>
      <c r="X66" s="394">
        <f t="shared" si="17"/>
        <v>0</v>
      </c>
      <c r="Y66" s="394">
        <f t="shared" si="17"/>
        <v>0</v>
      </c>
      <c r="Z66" s="432">
        <f>SUM(S66:Y66)-Q66</f>
        <v>0</v>
      </c>
    </row>
    <row r="67" spans="1:26" s="432" customFormat="1" ht="17.25" customHeight="1" x14ac:dyDescent="0.25">
      <c r="A67" s="387" t="s">
        <v>497</v>
      </c>
      <c r="B67" s="364">
        <v>225</v>
      </c>
      <c r="C67" s="982" t="s">
        <v>555</v>
      </c>
      <c r="D67" s="982"/>
      <c r="E67" s="441"/>
      <c r="F67" s="441"/>
      <c r="G67" s="441"/>
      <c r="H67" s="394">
        <f>(E67+F67+G67)/3</f>
        <v>0</v>
      </c>
      <c r="I67" s="441"/>
      <c r="J67" s="441"/>
      <c r="K67" s="441"/>
      <c r="L67" s="394">
        <f>(I67+J67+K67)/3</f>
        <v>0</v>
      </c>
      <c r="M67" s="394">
        <f>H67</f>
        <v>0</v>
      </c>
      <c r="N67" s="394">
        <f>L67</f>
        <v>0</v>
      </c>
      <c r="O67" s="453">
        <f>'Прил.10 прочие'!H23</f>
        <v>668462.86189991678</v>
      </c>
      <c r="P67" s="434"/>
      <c r="Q67" s="394">
        <f>O67+P67</f>
        <v>668462.86189991678</v>
      </c>
      <c r="R67" s="394"/>
      <c r="S67" s="394">
        <f t="shared" si="17"/>
        <v>159449.85696695265</v>
      </c>
      <c r="T67" s="394">
        <f t="shared" si="17"/>
        <v>159449.85696695265</v>
      </c>
      <c r="U67" s="394">
        <f t="shared" si="17"/>
        <v>65006.480148065304</v>
      </c>
      <c r="V67" s="394">
        <f t="shared" si="17"/>
        <v>49061.494451370039</v>
      </c>
      <c r="W67" s="394">
        <f t="shared" si="17"/>
        <v>116521.04932200385</v>
      </c>
      <c r="X67" s="394">
        <f t="shared" si="17"/>
        <v>36796.120838527531</v>
      </c>
      <c r="Y67" s="394">
        <f t="shared" si="17"/>
        <v>82178.003206044814</v>
      </c>
      <c r="Z67" s="432">
        <f>SUM(S67:Y67)-Q67</f>
        <v>0</v>
      </c>
    </row>
    <row r="68" spans="1:26" s="432" customFormat="1" ht="15.75" customHeight="1" x14ac:dyDescent="0.25">
      <c r="A68" s="387" t="s">
        <v>577</v>
      </c>
      <c r="B68" s="364" t="s">
        <v>578</v>
      </c>
      <c r="C68" s="982"/>
      <c r="D68" s="982"/>
      <c r="E68" s="1012" t="s">
        <v>579</v>
      </c>
      <c r="F68" s="1012"/>
      <c r="G68" s="1012"/>
      <c r="H68" s="1012"/>
      <c r="I68" s="441"/>
      <c r="J68" s="441"/>
      <c r="K68" s="441"/>
      <c r="L68" s="394">
        <f>(I68+J68+K68)/3</f>
        <v>0</v>
      </c>
      <c r="M68" s="394"/>
      <c r="N68" s="394">
        <f>L68</f>
        <v>0</v>
      </c>
      <c r="O68" s="435">
        <v>0</v>
      </c>
      <c r="P68" s="434"/>
      <c r="Q68" s="394">
        <v>0</v>
      </c>
      <c r="R68" s="394"/>
      <c r="S68" s="394">
        <v>0</v>
      </c>
      <c r="T68" s="394">
        <v>0</v>
      </c>
      <c r="U68" s="394">
        <v>0</v>
      </c>
      <c r="V68" s="394">
        <v>0</v>
      </c>
      <c r="W68" s="394">
        <v>0</v>
      </c>
      <c r="X68" s="394">
        <v>0</v>
      </c>
      <c r="Y68" s="394">
        <v>0</v>
      </c>
      <c r="Z68" s="432">
        <v>0</v>
      </c>
    </row>
    <row r="69" spans="1:26" s="432" customFormat="1" ht="18" customHeight="1" x14ac:dyDescent="0.25">
      <c r="A69" s="387" t="s">
        <v>498</v>
      </c>
      <c r="B69" s="364">
        <v>226</v>
      </c>
      <c r="C69" s="982"/>
      <c r="D69" s="982"/>
      <c r="E69" s="441"/>
      <c r="F69" s="441"/>
      <c r="G69" s="441"/>
      <c r="H69" s="394">
        <f>(E69+F69+G69)/3</f>
        <v>0</v>
      </c>
      <c r="I69" s="441"/>
      <c r="J69" s="441"/>
      <c r="K69" s="441"/>
      <c r="L69" s="394">
        <f>(I69+J69+K69)/3</f>
        <v>0</v>
      </c>
      <c r="M69" s="394">
        <f>H69</f>
        <v>0</v>
      </c>
      <c r="N69" s="394">
        <f>L69</f>
        <v>0</v>
      </c>
      <c r="O69" s="453">
        <f>'Прил.10 прочие'!H27</f>
        <v>327451.14</v>
      </c>
      <c r="P69" s="434"/>
      <c r="Q69" s="394">
        <f>O69+P69</f>
        <v>327451.14</v>
      </c>
      <c r="R69" s="394"/>
      <c r="S69" s="394">
        <f t="shared" ref="S69:Y75" si="18">$Q69*S$14</f>
        <v>78107.6113761468</v>
      </c>
      <c r="T69" s="394">
        <f t="shared" si="18"/>
        <v>78107.6113761468</v>
      </c>
      <c r="U69" s="394">
        <f t="shared" si="18"/>
        <v>31843.872330275233</v>
      </c>
      <c r="V69" s="394">
        <f t="shared" si="18"/>
        <v>24033.111192660552</v>
      </c>
      <c r="W69" s="394">
        <f t="shared" si="18"/>
        <v>57078.639082568814</v>
      </c>
      <c r="X69" s="394">
        <f t="shared" si="18"/>
        <v>18024.833394495414</v>
      </c>
      <c r="Y69" s="394">
        <f t="shared" si="18"/>
        <v>40255.461247706429</v>
      </c>
      <c r="Z69" s="432">
        <f t="shared" ref="Z69:Z75" si="19">SUM(S69:Y69)-Q69</f>
        <v>0</v>
      </c>
    </row>
    <row r="70" spans="1:26" s="432" customFormat="1" ht="33.75" customHeight="1" x14ac:dyDescent="0.25">
      <c r="A70" s="387" t="s">
        <v>580</v>
      </c>
      <c r="B70" s="364" t="s">
        <v>431</v>
      </c>
      <c r="C70" s="1011" t="s">
        <v>581</v>
      </c>
      <c r="D70" s="1011"/>
      <c r="E70" s="441"/>
      <c r="F70" s="441"/>
      <c r="G70" s="441"/>
      <c r="H70" s="394">
        <f>(E70+F70+G70)/3</f>
        <v>0</v>
      </c>
      <c r="I70" s="441"/>
      <c r="J70" s="441"/>
      <c r="K70" s="441"/>
      <c r="L70" s="394">
        <f>(I70+J70+K70)/3</f>
        <v>0</v>
      </c>
      <c r="M70" s="394">
        <f>H70</f>
        <v>0</v>
      </c>
      <c r="N70" s="394">
        <f>L70</f>
        <v>0</v>
      </c>
      <c r="O70" s="435">
        <f>'Прил.10 прочие'!H49</f>
        <v>10000</v>
      </c>
      <c r="P70" s="434"/>
      <c r="Q70" s="394">
        <f>O70+P70</f>
        <v>10000</v>
      </c>
      <c r="R70" s="394"/>
      <c r="S70" s="394">
        <f t="shared" si="18"/>
        <v>2385.3211009174315</v>
      </c>
      <c r="T70" s="394">
        <f t="shared" si="18"/>
        <v>2385.3211009174315</v>
      </c>
      <c r="U70" s="394">
        <f t="shared" si="18"/>
        <v>972.47706422018359</v>
      </c>
      <c r="V70" s="394">
        <f t="shared" si="18"/>
        <v>733.94495412844037</v>
      </c>
      <c r="W70" s="394">
        <f t="shared" si="18"/>
        <v>1743.119266055046</v>
      </c>
      <c r="X70" s="394">
        <f t="shared" si="18"/>
        <v>550.45871559633031</v>
      </c>
      <c r="Y70" s="394">
        <f t="shared" si="18"/>
        <v>1229.3577981651376</v>
      </c>
      <c r="Z70" s="432">
        <f t="shared" si="19"/>
        <v>0</v>
      </c>
    </row>
    <row r="71" spans="1:26" s="432" customFormat="1" ht="67.5" customHeight="1" x14ac:dyDescent="0.25">
      <c r="A71" s="387" t="s">
        <v>502</v>
      </c>
      <c r="B71" s="364" t="s">
        <v>431</v>
      </c>
      <c r="C71" s="1011"/>
      <c r="D71" s="1011"/>
      <c r="E71" s="394" t="s">
        <v>86</v>
      </c>
      <c r="F71" s="394" t="s">
        <v>86</v>
      </c>
      <c r="G71" s="394" t="s">
        <v>86</v>
      </c>
      <c r="H71" s="394" t="s">
        <v>86</v>
      </c>
      <c r="I71" s="394" t="s">
        <v>86</v>
      </c>
      <c r="J71" s="394" t="s">
        <v>86</v>
      </c>
      <c r="K71" s="394" t="s">
        <v>86</v>
      </c>
      <c r="L71" s="394" t="s">
        <v>86</v>
      </c>
      <c r="M71" s="435">
        <f>'Прил.10 прочие'!H36</f>
        <v>2000</v>
      </c>
      <c r="N71" s="441"/>
      <c r="O71" s="435">
        <f>'Прил.10 прочие'!H36</f>
        <v>2000</v>
      </c>
      <c r="P71" s="434"/>
      <c r="Q71" s="394">
        <f>O71+P71</f>
        <v>2000</v>
      </c>
      <c r="R71" s="394"/>
      <c r="S71" s="394">
        <f t="shared" si="18"/>
        <v>477.06422018348627</v>
      </c>
      <c r="T71" s="394">
        <f t="shared" si="18"/>
        <v>477.06422018348627</v>
      </c>
      <c r="U71" s="394">
        <f t="shared" si="18"/>
        <v>194.49541284403671</v>
      </c>
      <c r="V71" s="394">
        <f t="shared" si="18"/>
        <v>146.78899082568807</v>
      </c>
      <c r="W71" s="394">
        <f t="shared" si="18"/>
        <v>348.62385321100919</v>
      </c>
      <c r="X71" s="394">
        <f t="shared" si="18"/>
        <v>110.09174311926606</v>
      </c>
      <c r="Y71" s="394">
        <f t="shared" si="18"/>
        <v>245.87155963302754</v>
      </c>
      <c r="Z71" s="432">
        <f t="shared" si="19"/>
        <v>0</v>
      </c>
    </row>
    <row r="72" spans="1:26" s="432" customFormat="1" ht="33" customHeight="1" x14ac:dyDescent="0.25">
      <c r="A72" s="387" t="s">
        <v>582</v>
      </c>
      <c r="B72" s="364" t="s">
        <v>426</v>
      </c>
      <c r="C72" s="1011"/>
      <c r="D72" s="1011"/>
      <c r="E72" s="394" t="s">
        <v>86</v>
      </c>
      <c r="F72" s="394" t="s">
        <v>86</v>
      </c>
      <c r="G72" s="394" t="s">
        <v>86</v>
      </c>
      <c r="H72" s="394" t="s">
        <v>86</v>
      </c>
      <c r="I72" s="394" t="s">
        <v>86</v>
      </c>
      <c r="J72" s="394" t="s">
        <v>86</v>
      </c>
      <c r="K72" s="394" t="s">
        <v>86</v>
      </c>
      <c r="L72" s="394" t="s">
        <v>86</v>
      </c>
      <c r="M72" s="435">
        <f>'Прил.10 прочие'!H37</f>
        <v>750000</v>
      </c>
      <c r="N72" s="441"/>
      <c r="O72" s="435">
        <f>'Прил.10 прочие'!H37</f>
        <v>750000</v>
      </c>
      <c r="P72" s="434"/>
      <c r="Q72" s="394">
        <f>(O72+P72)</f>
        <v>750000</v>
      </c>
      <c r="R72" s="394"/>
      <c r="S72" s="394">
        <f t="shared" si="18"/>
        <v>178899.08256880735</v>
      </c>
      <c r="T72" s="394">
        <f t="shared" si="18"/>
        <v>178899.08256880735</v>
      </c>
      <c r="U72" s="394">
        <f t="shared" si="18"/>
        <v>72935.779816513765</v>
      </c>
      <c r="V72" s="394">
        <f t="shared" si="18"/>
        <v>55045.871559633029</v>
      </c>
      <c r="W72" s="394">
        <f t="shared" si="18"/>
        <v>130733.94495412844</v>
      </c>
      <c r="X72" s="394">
        <f t="shared" si="18"/>
        <v>41284.403669724772</v>
      </c>
      <c r="Y72" s="394">
        <f t="shared" si="18"/>
        <v>92201.834862385324</v>
      </c>
      <c r="Z72" s="432">
        <f t="shared" si="19"/>
        <v>0</v>
      </c>
    </row>
    <row r="73" spans="1:26" s="432" customFormat="1" ht="17.25" customHeight="1" x14ac:dyDescent="0.25">
      <c r="A73" s="387" t="s">
        <v>503</v>
      </c>
      <c r="B73" s="364">
        <v>310</v>
      </c>
      <c r="C73" s="1012" t="s">
        <v>534</v>
      </c>
      <c r="D73" s="1012"/>
      <c r="E73" s="545" t="s">
        <v>86</v>
      </c>
      <c r="F73" s="545" t="s">
        <v>86</v>
      </c>
      <c r="G73" s="546"/>
      <c r="H73" s="394" t="s">
        <v>86</v>
      </c>
      <c r="I73" s="547"/>
      <c r="J73" s="547"/>
      <c r="K73" s="548"/>
      <c r="L73" s="394" t="s">
        <v>86</v>
      </c>
      <c r="M73" s="394">
        <f>G73</f>
        <v>0</v>
      </c>
      <c r="N73" s="394">
        <f>K73</f>
        <v>0</v>
      </c>
      <c r="O73" s="481">
        <f>'Прил.10 прочие'!H39</f>
        <v>0</v>
      </c>
      <c r="P73" s="434"/>
      <c r="Q73" s="394">
        <f>O73+P73</f>
        <v>0</v>
      </c>
      <c r="R73" s="394"/>
      <c r="S73" s="394">
        <f t="shared" si="18"/>
        <v>0</v>
      </c>
      <c r="T73" s="394">
        <f t="shared" si="18"/>
        <v>0</v>
      </c>
      <c r="U73" s="394">
        <f t="shared" si="18"/>
        <v>0</v>
      </c>
      <c r="V73" s="394">
        <f t="shared" si="18"/>
        <v>0</v>
      </c>
      <c r="W73" s="394">
        <f t="shared" si="18"/>
        <v>0</v>
      </c>
      <c r="X73" s="394">
        <f t="shared" si="18"/>
        <v>0</v>
      </c>
      <c r="Y73" s="394">
        <f t="shared" si="18"/>
        <v>0</v>
      </c>
      <c r="Z73" s="432">
        <f t="shared" si="19"/>
        <v>0</v>
      </c>
    </row>
    <row r="74" spans="1:26" s="432" customFormat="1" ht="18" customHeight="1" x14ac:dyDescent="0.25">
      <c r="A74" s="387" t="s">
        <v>583</v>
      </c>
      <c r="B74" s="364">
        <v>340</v>
      </c>
      <c r="C74" s="1012"/>
      <c r="D74" s="1012"/>
      <c r="E74" s="394" t="s">
        <v>86</v>
      </c>
      <c r="F74" s="394" t="s">
        <v>86</v>
      </c>
      <c r="G74" s="441"/>
      <c r="H74" s="394" t="s">
        <v>86</v>
      </c>
      <c r="I74" s="394" t="s">
        <v>86</v>
      </c>
      <c r="J74" s="394" t="s">
        <v>86</v>
      </c>
      <c r="K74" s="441"/>
      <c r="L74" s="394" t="s">
        <v>86</v>
      </c>
      <c r="M74" s="394">
        <f>G74</f>
        <v>0</v>
      </c>
      <c r="N74" s="394">
        <f>K74</f>
        <v>0</v>
      </c>
      <c r="O74" s="453">
        <f>'Прил.10 прочие'!H43</f>
        <v>1603368</v>
      </c>
      <c r="P74" s="434"/>
      <c r="Q74" s="394">
        <f>O74+P74</f>
        <v>1603368</v>
      </c>
      <c r="R74" s="394"/>
      <c r="S74" s="394">
        <f t="shared" si="18"/>
        <v>382454.752293578</v>
      </c>
      <c r="T74" s="394">
        <f t="shared" si="18"/>
        <v>382454.752293578</v>
      </c>
      <c r="U74" s="394">
        <f t="shared" si="18"/>
        <v>155923.86055045872</v>
      </c>
      <c r="V74" s="394">
        <f t="shared" si="18"/>
        <v>117678.38532110093</v>
      </c>
      <c r="W74" s="394">
        <f t="shared" si="18"/>
        <v>279486.16513761471</v>
      </c>
      <c r="X74" s="394">
        <f t="shared" si="18"/>
        <v>88258.788990825691</v>
      </c>
      <c r="Y74" s="394">
        <f t="shared" si="18"/>
        <v>197111.29541284405</v>
      </c>
      <c r="Z74" s="432">
        <f t="shared" si="19"/>
        <v>0</v>
      </c>
    </row>
    <row r="75" spans="1:26" s="432" customFormat="1" ht="20.25" customHeight="1" x14ac:dyDescent="0.25">
      <c r="A75" s="436" t="s">
        <v>584</v>
      </c>
      <c r="B75" s="438"/>
      <c r="C75" s="1013"/>
      <c r="D75" s="1013"/>
      <c r="E75" s="439" t="s">
        <v>86</v>
      </c>
      <c r="F75" s="439" t="s">
        <v>86</v>
      </c>
      <c r="G75" s="439" t="s">
        <v>86</v>
      </c>
      <c r="H75" s="439" t="s">
        <v>86</v>
      </c>
      <c r="I75" s="439" t="s">
        <v>86</v>
      </c>
      <c r="J75" s="439" t="s">
        <v>86</v>
      </c>
      <c r="K75" s="439" t="s">
        <v>86</v>
      </c>
      <c r="L75" s="439" t="s">
        <v>86</v>
      </c>
      <c r="M75" s="440">
        <f>M63+M64+M65+M66+M67+M69+M71+M72+M73+M74+M70</f>
        <v>752000</v>
      </c>
      <c r="N75" s="440">
        <f>N63+N64+N65+N66+N67+N69+N71+N72+N73+N74+N70</f>
        <v>0</v>
      </c>
      <c r="O75" s="440">
        <f>O63+O64+O65+O66+O67+O69+O71+O72+O73+O74+O70</f>
        <v>3390928.0018999167</v>
      </c>
      <c r="P75" s="440">
        <f>SUM(P63:P74)-P68</f>
        <v>0</v>
      </c>
      <c r="Q75" s="440">
        <f>Q63+Q64+Q65+Q66+Q67+Q69+Q71+Q72+Q73+Q74+Q70</f>
        <v>3390928.0018999167</v>
      </c>
      <c r="R75" s="440"/>
      <c r="S75" s="440">
        <f t="shared" si="18"/>
        <v>808845.21146236546</v>
      </c>
      <c r="T75" s="440">
        <f t="shared" si="18"/>
        <v>808845.21146236546</v>
      </c>
      <c r="U75" s="440">
        <f t="shared" si="18"/>
        <v>329759.97082696442</v>
      </c>
      <c r="V75" s="440">
        <f t="shared" si="18"/>
        <v>248875.44968072785</v>
      </c>
      <c r="W75" s="440">
        <f t="shared" si="18"/>
        <v>591079.19299172866</v>
      </c>
      <c r="X75" s="440">
        <f t="shared" si="18"/>
        <v>186656.58726054587</v>
      </c>
      <c r="Y75" s="440">
        <f t="shared" si="18"/>
        <v>416866.37821521913</v>
      </c>
      <c r="Z75" s="432">
        <f t="shared" si="19"/>
        <v>0</v>
      </c>
    </row>
    <row r="76" spans="1:26" s="432" customFormat="1" ht="20.25" hidden="1" customHeight="1" x14ac:dyDescent="0.25">
      <c r="A76" s="436" t="s">
        <v>585</v>
      </c>
      <c r="B76" s="438"/>
      <c r="C76" s="549"/>
      <c r="D76" s="550"/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551"/>
      <c r="S76" s="432">
        <f t="shared" ref="S76:Y76" si="20">S64+S65+S66+S67+S68+S70+S72+S73+S74+S75</f>
        <v>1537830.5546678503</v>
      </c>
      <c r="T76" s="432">
        <f t="shared" si="20"/>
        <v>1537830.5546678503</v>
      </c>
      <c r="U76" s="432">
        <f t="shared" si="20"/>
        <v>626961.68767227745</v>
      </c>
      <c r="V76" s="432">
        <f t="shared" si="20"/>
        <v>473178.63220549241</v>
      </c>
      <c r="W76" s="432">
        <f t="shared" si="20"/>
        <v>1123799.2514880444</v>
      </c>
      <c r="X76" s="432">
        <f t="shared" si="20"/>
        <v>354883.97415411926</v>
      </c>
      <c r="Y76" s="432">
        <f t="shared" si="20"/>
        <v>792574.20894419972</v>
      </c>
    </row>
    <row r="77" spans="1:26" s="432" customFormat="1" ht="21" customHeight="1" x14ac:dyDescent="0.25">
      <c r="A77" s="996" t="s">
        <v>586</v>
      </c>
      <c r="B77" s="996"/>
      <c r="C77" s="996"/>
      <c r="D77" s="996"/>
      <c r="E77" s="996"/>
      <c r="F77" s="996"/>
      <c r="G77" s="996"/>
      <c r="H77" s="996"/>
      <c r="I77" s="996"/>
      <c r="J77" s="996"/>
      <c r="K77" s="996"/>
      <c r="L77" s="996"/>
      <c r="M77" s="996"/>
      <c r="N77" s="996"/>
      <c r="O77" s="996"/>
      <c r="P77" s="996"/>
      <c r="Q77" s="552">
        <f>Q31+Q61</f>
        <v>1</v>
      </c>
      <c r="R77" s="553"/>
    </row>
    <row r="78" spans="1:26" s="459" customFormat="1" ht="19.5" customHeight="1" x14ac:dyDescent="0.25">
      <c r="A78" s="454" t="s">
        <v>587</v>
      </c>
      <c r="B78" s="554"/>
      <c r="C78" s="1014"/>
      <c r="D78" s="1014"/>
      <c r="E78" s="456" t="s">
        <v>86</v>
      </c>
      <c r="F78" s="456" t="s">
        <v>86</v>
      </c>
      <c r="G78" s="456" t="s">
        <v>86</v>
      </c>
      <c r="H78" s="456" t="s">
        <v>86</v>
      </c>
      <c r="I78" s="456" t="s">
        <v>86</v>
      </c>
      <c r="J78" s="456" t="s">
        <v>86</v>
      </c>
      <c r="K78" s="456" t="s">
        <v>86</v>
      </c>
      <c r="L78" s="456" t="s">
        <v>86</v>
      </c>
      <c r="M78" s="555">
        <f>M75+M59+M49</f>
        <v>2826493.620755157</v>
      </c>
      <c r="N78" s="555">
        <f>N75+N59+N49</f>
        <v>0</v>
      </c>
      <c r="O78" s="555">
        <f>O75+O59+O49</f>
        <v>8761633.8793184627</v>
      </c>
      <c r="P78" s="555">
        <f>P75+P59+P49</f>
        <v>0</v>
      </c>
      <c r="Q78" s="555">
        <f>Q75+Q59+Q49</f>
        <v>8761633.8793184627</v>
      </c>
      <c r="R78" s="555"/>
      <c r="S78" s="555">
        <f t="shared" ref="S78:Y78" si="21">S75+S59+S49</f>
        <v>2089931.0170851378</v>
      </c>
      <c r="T78" s="555">
        <f t="shared" si="21"/>
        <v>2089931.0170851378</v>
      </c>
      <c r="U78" s="555">
        <f t="shared" si="21"/>
        <v>852048.79927317158</v>
      </c>
      <c r="V78" s="555">
        <f t="shared" si="21"/>
        <v>643055.69756465789</v>
      </c>
      <c r="W78" s="555">
        <f t="shared" si="21"/>
        <v>1527257.2817160625</v>
      </c>
      <c r="X78" s="555">
        <f t="shared" si="21"/>
        <v>482291.77317349333</v>
      </c>
      <c r="Y78" s="555">
        <f t="shared" si="21"/>
        <v>1077118.2934208019</v>
      </c>
      <c r="Z78" s="459">
        <f>SUM(S78:Y78)-Q78</f>
        <v>0</v>
      </c>
    </row>
    <row r="79" spans="1:26" s="432" customFormat="1" ht="21.75" customHeight="1" x14ac:dyDescent="0.25">
      <c r="A79" s="485" t="s">
        <v>588</v>
      </c>
      <c r="B79" s="486"/>
      <c r="C79" s="984"/>
      <c r="D79" s="984"/>
      <c r="E79" s="487"/>
      <c r="F79" s="487"/>
      <c r="G79" s="487"/>
      <c r="H79" s="487"/>
      <c r="I79" s="487"/>
      <c r="J79" s="487"/>
      <c r="K79" s="487"/>
      <c r="L79" s="487"/>
      <c r="M79" s="487"/>
      <c r="N79" s="487"/>
      <c r="O79" s="487"/>
      <c r="P79" s="487"/>
      <c r="Q79" s="487"/>
      <c r="R79" s="556"/>
    </row>
    <row r="80" spans="1:26" s="432" customFormat="1" ht="15.75" x14ac:dyDescent="0.25">
      <c r="A80" s="387" t="s">
        <v>530</v>
      </c>
      <c r="B80" s="364">
        <v>211</v>
      </c>
      <c r="C80" s="984"/>
      <c r="D80" s="984"/>
      <c r="E80" s="394" t="s">
        <v>86</v>
      </c>
      <c r="F80" s="394" t="s">
        <v>86</v>
      </c>
      <c r="G80" s="394" t="s">
        <v>86</v>
      </c>
      <c r="H80" s="394" t="s">
        <v>86</v>
      </c>
      <c r="I80" s="394" t="s">
        <v>86</v>
      </c>
      <c r="J80" s="394" t="s">
        <v>86</v>
      </c>
      <c r="K80" s="394" t="s">
        <v>86</v>
      </c>
      <c r="L80" s="394" t="s">
        <v>86</v>
      </c>
      <c r="M80" s="435">
        <f t="shared" ref="M80:Q81" si="22">M16+M47</f>
        <v>0</v>
      </c>
      <c r="N80" s="394">
        <f t="shared" si="22"/>
        <v>0</v>
      </c>
      <c r="O80" s="435">
        <f t="shared" si="22"/>
        <v>1722295.1556935348</v>
      </c>
      <c r="P80" s="394">
        <f t="shared" si="22"/>
        <v>0</v>
      </c>
      <c r="Q80" s="394">
        <f t="shared" si="22"/>
        <v>1722295.1556935348</v>
      </c>
      <c r="R80" s="394"/>
      <c r="S80" s="394">
        <f t="shared" ref="S80:Y81" si="23">S16+S47</f>
        <v>410822.69768836611</v>
      </c>
      <c r="T80" s="394">
        <f t="shared" si="23"/>
        <v>410822.69768836611</v>
      </c>
      <c r="U80" s="394">
        <f t="shared" si="23"/>
        <v>167489.25367294927</v>
      </c>
      <c r="V80" s="394">
        <f t="shared" si="23"/>
        <v>126406.98390411265</v>
      </c>
      <c r="W80" s="394">
        <f t="shared" si="23"/>
        <v>300216.58677226753</v>
      </c>
      <c r="X80" s="394">
        <f t="shared" si="23"/>
        <v>94805.237928084491</v>
      </c>
      <c r="Y80" s="394">
        <f t="shared" si="23"/>
        <v>211731.69803938869</v>
      </c>
      <c r="Z80" s="432">
        <f t="shared" ref="Z80:Z91" si="24">SUM(S80:Y80)-Q80</f>
        <v>0</v>
      </c>
    </row>
    <row r="81" spans="1:26" s="432" customFormat="1" ht="15.75" x14ac:dyDescent="0.25">
      <c r="A81" s="387" t="s">
        <v>589</v>
      </c>
      <c r="B81" s="364">
        <v>213</v>
      </c>
      <c r="C81" s="984"/>
      <c r="D81" s="984"/>
      <c r="E81" s="394" t="s">
        <v>86</v>
      </c>
      <c r="F81" s="394" t="s">
        <v>86</v>
      </c>
      <c r="G81" s="394" t="s">
        <v>86</v>
      </c>
      <c r="H81" s="394" t="s">
        <v>86</v>
      </c>
      <c r="I81" s="394" t="s">
        <v>86</v>
      </c>
      <c r="J81" s="394" t="s">
        <v>86</v>
      </c>
      <c r="K81" s="394" t="s">
        <v>86</v>
      </c>
      <c r="L81" s="394" t="s">
        <v>86</v>
      </c>
      <c r="M81" s="435">
        <f t="shared" si="22"/>
        <v>0</v>
      </c>
      <c r="N81" s="394">
        <f t="shared" si="22"/>
        <v>0</v>
      </c>
      <c r="O81" s="435">
        <f t="shared" si="22"/>
        <v>508657.13701944746</v>
      </c>
      <c r="P81" s="394">
        <f t="shared" si="22"/>
        <v>0</v>
      </c>
      <c r="Q81" s="394">
        <f t="shared" si="22"/>
        <v>508657.13701944746</v>
      </c>
      <c r="R81" s="394"/>
      <c r="S81" s="394">
        <f t="shared" si="23"/>
        <v>121331.06020647372</v>
      </c>
      <c r="T81" s="394">
        <f t="shared" si="23"/>
        <v>121331.06020647372</v>
      </c>
      <c r="U81" s="394">
        <f t="shared" si="23"/>
        <v>49465.739930331591</v>
      </c>
      <c r="V81" s="394">
        <f t="shared" si="23"/>
        <v>37332.63390968422</v>
      </c>
      <c r="W81" s="394">
        <f t="shared" si="23"/>
        <v>88665.005535500022</v>
      </c>
      <c r="X81" s="394">
        <f t="shared" si="23"/>
        <v>27999.475432263167</v>
      </c>
      <c r="Y81" s="394">
        <f t="shared" si="23"/>
        <v>62532.16179872107</v>
      </c>
      <c r="Z81" s="432">
        <f t="shared" si="24"/>
        <v>0</v>
      </c>
    </row>
    <row r="82" spans="1:26" s="432" customFormat="1" ht="15.75" x14ac:dyDescent="0.25">
      <c r="A82" s="387" t="s">
        <v>491</v>
      </c>
      <c r="B82" s="364">
        <v>212</v>
      </c>
      <c r="C82" s="984"/>
      <c r="D82" s="984"/>
      <c r="E82" s="394" t="s">
        <v>86</v>
      </c>
      <c r="F82" s="394" t="s">
        <v>86</v>
      </c>
      <c r="G82" s="394" t="s">
        <v>86</v>
      </c>
      <c r="H82" s="394" t="s">
        <v>86</v>
      </c>
      <c r="I82" s="394" t="s">
        <v>86</v>
      </c>
      <c r="J82" s="394" t="s">
        <v>86</v>
      </c>
      <c r="K82" s="394" t="s">
        <v>86</v>
      </c>
      <c r="L82" s="394" t="s">
        <v>86</v>
      </c>
      <c r="M82" s="435">
        <f>M33+M63</f>
        <v>0</v>
      </c>
      <c r="N82" s="394">
        <f>N33+N63</f>
        <v>0</v>
      </c>
      <c r="O82" s="435">
        <f>O33+O63</f>
        <v>19800</v>
      </c>
      <c r="P82" s="394">
        <f>P33+P63</f>
        <v>0</v>
      </c>
      <c r="Q82" s="394">
        <f>Q33+Q63</f>
        <v>19800</v>
      </c>
      <c r="R82" s="394"/>
      <c r="S82" s="394">
        <f t="shared" ref="S82:Y82" si="25">S33+S63</f>
        <v>4722.9357798165138</v>
      </c>
      <c r="T82" s="394">
        <f t="shared" si="25"/>
        <v>4722.9357798165138</v>
      </c>
      <c r="U82" s="394">
        <f t="shared" si="25"/>
        <v>1925.5045871559635</v>
      </c>
      <c r="V82" s="394">
        <f t="shared" si="25"/>
        <v>1453.211009174312</v>
      </c>
      <c r="W82" s="394">
        <f t="shared" si="25"/>
        <v>3451.3761467889908</v>
      </c>
      <c r="X82" s="394">
        <f t="shared" si="25"/>
        <v>1089.9082568807339</v>
      </c>
      <c r="Y82" s="394">
        <f t="shared" si="25"/>
        <v>2434.1284403669724</v>
      </c>
      <c r="Z82" s="432">
        <f t="shared" si="24"/>
        <v>0</v>
      </c>
    </row>
    <row r="83" spans="1:26" s="432" customFormat="1" ht="15.75" x14ac:dyDescent="0.25">
      <c r="A83" s="400" t="s">
        <v>493</v>
      </c>
      <c r="B83" s="364">
        <v>221</v>
      </c>
      <c r="C83" s="984"/>
      <c r="D83" s="984"/>
      <c r="E83" s="394" t="s">
        <v>86</v>
      </c>
      <c r="F83" s="394" t="s">
        <v>86</v>
      </c>
      <c r="G83" s="394" t="s">
        <v>86</v>
      </c>
      <c r="H83" s="394" t="s">
        <v>86</v>
      </c>
      <c r="I83" s="394" t="s">
        <v>86</v>
      </c>
      <c r="J83" s="394" t="s">
        <v>86</v>
      </c>
      <c r="K83" s="394" t="s">
        <v>86</v>
      </c>
      <c r="L83" s="394" t="s">
        <v>86</v>
      </c>
      <c r="M83" s="435">
        <f t="shared" ref="M83:P84" si="26">M64+M20</f>
        <v>0</v>
      </c>
      <c r="N83" s="435">
        <f t="shared" si="26"/>
        <v>0</v>
      </c>
      <c r="O83" s="435">
        <f t="shared" si="26"/>
        <v>90000</v>
      </c>
      <c r="P83" s="435">
        <f t="shared" si="26"/>
        <v>0</v>
      </c>
      <c r="Q83" s="394">
        <f>Q20+Q64</f>
        <v>90000</v>
      </c>
      <c r="R83" s="394"/>
      <c r="S83" s="394">
        <f t="shared" ref="S83:Y84" si="27">S20+S64</f>
        <v>21467.889908256882</v>
      </c>
      <c r="T83" s="394">
        <f t="shared" si="27"/>
        <v>21467.889908256882</v>
      </c>
      <c r="U83" s="394">
        <f t="shared" si="27"/>
        <v>8752.2935779816507</v>
      </c>
      <c r="V83" s="394">
        <f t="shared" si="27"/>
        <v>6605.5045871559641</v>
      </c>
      <c r="W83" s="394">
        <f t="shared" si="27"/>
        <v>15688.073394495415</v>
      </c>
      <c r="X83" s="394">
        <f t="shared" si="27"/>
        <v>4954.1284403669724</v>
      </c>
      <c r="Y83" s="394">
        <f t="shared" si="27"/>
        <v>11064.220183486239</v>
      </c>
      <c r="Z83" s="432">
        <f t="shared" si="24"/>
        <v>0</v>
      </c>
    </row>
    <row r="84" spans="1:26" s="432" customFormat="1" ht="15.75" x14ac:dyDescent="0.25">
      <c r="A84" s="400" t="s">
        <v>494</v>
      </c>
      <c r="B84" s="364">
        <v>222</v>
      </c>
      <c r="C84" s="984"/>
      <c r="D84" s="984"/>
      <c r="E84" s="394" t="s">
        <v>86</v>
      </c>
      <c r="F84" s="394" t="s">
        <v>86</v>
      </c>
      <c r="G84" s="394" t="s">
        <v>86</v>
      </c>
      <c r="H84" s="394" t="s">
        <v>86</v>
      </c>
      <c r="I84" s="394" t="s">
        <v>86</v>
      </c>
      <c r="J84" s="394" t="s">
        <v>86</v>
      </c>
      <c r="K84" s="394" t="s">
        <v>86</v>
      </c>
      <c r="L84" s="394" t="s">
        <v>86</v>
      </c>
      <c r="M84" s="435">
        <f t="shared" si="26"/>
        <v>0</v>
      </c>
      <c r="N84" s="435">
        <f t="shared" si="26"/>
        <v>0</v>
      </c>
      <c r="O84" s="435">
        <f t="shared" si="26"/>
        <v>0</v>
      </c>
      <c r="P84" s="435">
        <f t="shared" si="26"/>
        <v>0</v>
      </c>
      <c r="Q84" s="394">
        <f>Q21+Q65</f>
        <v>0</v>
      </c>
      <c r="R84" s="394"/>
      <c r="S84" s="394">
        <f t="shared" si="27"/>
        <v>0</v>
      </c>
      <c r="T84" s="394">
        <f t="shared" si="27"/>
        <v>0</v>
      </c>
      <c r="U84" s="394">
        <f t="shared" si="27"/>
        <v>0</v>
      </c>
      <c r="V84" s="394">
        <f t="shared" si="27"/>
        <v>0</v>
      </c>
      <c r="W84" s="394">
        <f t="shared" si="27"/>
        <v>0</v>
      </c>
      <c r="X84" s="394">
        <f t="shared" si="27"/>
        <v>0</v>
      </c>
      <c r="Y84" s="394">
        <f t="shared" si="27"/>
        <v>0</v>
      </c>
      <c r="Z84" s="432">
        <f t="shared" si="24"/>
        <v>0</v>
      </c>
    </row>
    <row r="85" spans="1:26" s="432" customFormat="1" ht="31.5" x14ac:dyDescent="0.25">
      <c r="A85" s="400" t="s">
        <v>545</v>
      </c>
      <c r="B85" s="364" t="s">
        <v>496</v>
      </c>
      <c r="C85" s="984"/>
      <c r="D85" s="984"/>
      <c r="E85" s="394" t="s">
        <v>86</v>
      </c>
      <c r="F85" s="394" t="s">
        <v>86</v>
      </c>
      <c r="G85" s="394" t="s">
        <v>86</v>
      </c>
      <c r="H85" s="394" t="s">
        <v>86</v>
      </c>
      <c r="I85" s="394" t="s">
        <v>86</v>
      </c>
      <c r="J85" s="394" t="s">
        <v>86</v>
      </c>
      <c r="K85" s="394" t="s">
        <v>86</v>
      </c>
      <c r="L85" s="394" t="s">
        <v>86</v>
      </c>
      <c r="M85" s="435">
        <f>M26+M56</f>
        <v>0</v>
      </c>
      <c r="N85" s="394">
        <f>N26+N56</f>
        <v>0</v>
      </c>
      <c r="O85" s="435">
        <f>O26+O56</f>
        <v>0</v>
      </c>
      <c r="P85" s="394">
        <f>P26+P56</f>
        <v>0</v>
      </c>
      <c r="Q85" s="394">
        <f>Q26+Q56</f>
        <v>0</v>
      </c>
      <c r="R85" s="394"/>
      <c r="S85" s="394">
        <f t="shared" ref="S85:Y85" si="28">S26+S56</f>
        <v>0</v>
      </c>
      <c r="T85" s="394">
        <f t="shared" si="28"/>
        <v>0</v>
      </c>
      <c r="U85" s="394">
        <f t="shared" si="28"/>
        <v>0</v>
      </c>
      <c r="V85" s="394">
        <f t="shared" si="28"/>
        <v>0</v>
      </c>
      <c r="W85" s="394">
        <f t="shared" si="28"/>
        <v>0</v>
      </c>
      <c r="X85" s="394">
        <f t="shared" si="28"/>
        <v>0</v>
      </c>
      <c r="Y85" s="394">
        <f t="shared" si="28"/>
        <v>0</v>
      </c>
      <c r="Z85" s="432">
        <f t="shared" si="24"/>
        <v>0</v>
      </c>
    </row>
    <row r="86" spans="1:26" s="432" customFormat="1" ht="15.75" x14ac:dyDescent="0.25">
      <c r="A86" s="400" t="s">
        <v>590</v>
      </c>
      <c r="B86" s="364">
        <v>223</v>
      </c>
      <c r="C86" s="984"/>
      <c r="D86" s="984"/>
      <c r="E86" s="394" t="s">
        <v>86</v>
      </c>
      <c r="F86" s="394" t="s">
        <v>86</v>
      </c>
      <c r="G86" s="394" t="s">
        <v>86</v>
      </c>
      <c r="H86" s="394" t="s">
        <v>86</v>
      </c>
      <c r="I86" s="394" t="s">
        <v>86</v>
      </c>
      <c r="J86" s="394" t="s">
        <v>86</v>
      </c>
      <c r="K86" s="394" t="s">
        <v>86</v>
      </c>
      <c r="L86" s="394" t="s">
        <v>86</v>
      </c>
      <c r="M86" s="444">
        <f t="shared" ref="M86:Q89" si="29">M22+M52</f>
        <v>0</v>
      </c>
      <c r="N86" s="394">
        <f t="shared" si="29"/>
        <v>0</v>
      </c>
      <c r="O86" s="444">
        <f t="shared" si="29"/>
        <v>0</v>
      </c>
      <c r="P86" s="394">
        <f t="shared" si="29"/>
        <v>0</v>
      </c>
      <c r="Q86" s="394">
        <f t="shared" si="29"/>
        <v>0</v>
      </c>
      <c r="R86" s="394"/>
      <c r="S86" s="394">
        <f t="shared" ref="S86:Y89" si="30">S22+S52</f>
        <v>0</v>
      </c>
      <c r="T86" s="394">
        <f t="shared" si="30"/>
        <v>0</v>
      </c>
      <c r="U86" s="394">
        <f t="shared" si="30"/>
        <v>0</v>
      </c>
      <c r="V86" s="394">
        <f t="shared" si="30"/>
        <v>0</v>
      </c>
      <c r="W86" s="394">
        <f t="shared" si="30"/>
        <v>0</v>
      </c>
      <c r="X86" s="394">
        <f t="shared" si="30"/>
        <v>0</v>
      </c>
      <c r="Y86" s="394">
        <f t="shared" si="30"/>
        <v>0</v>
      </c>
      <c r="Z86" s="432">
        <f t="shared" si="24"/>
        <v>0</v>
      </c>
    </row>
    <row r="87" spans="1:26" s="432" customFormat="1" ht="15.75" customHeight="1" x14ac:dyDescent="0.25">
      <c r="A87" s="488" t="s">
        <v>591</v>
      </c>
      <c r="B87" s="364" t="s">
        <v>538</v>
      </c>
      <c r="C87" s="984"/>
      <c r="D87" s="984"/>
      <c r="E87" s="394" t="s">
        <v>86</v>
      </c>
      <c r="F87" s="394" t="s">
        <v>86</v>
      </c>
      <c r="G87" s="394" t="s">
        <v>86</v>
      </c>
      <c r="H87" s="394" t="s">
        <v>86</v>
      </c>
      <c r="I87" s="394" t="s">
        <v>86</v>
      </c>
      <c r="J87" s="394" t="s">
        <v>86</v>
      </c>
      <c r="K87" s="394" t="s">
        <v>86</v>
      </c>
      <c r="L87" s="394" t="s">
        <v>86</v>
      </c>
      <c r="M87" s="444">
        <f t="shared" si="29"/>
        <v>493853.58</v>
      </c>
      <c r="N87" s="394">
        <f t="shared" si="29"/>
        <v>0</v>
      </c>
      <c r="O87" s="444">
        <f t="shared" si="29"/>
        <v>493853.58</v>
      </c>
      <c r="P87" s="394">
        <f t="shared" si="29"/>
        <v>0</v>
      </c>
      <c r="Q87" s="394">
        <f t="shared" si="29"/>
        <v>493853.58</v>
      </c>
      <c r="R87" s="394"/>
      <c r="S87" s="394">
        <f t="shared" si="30"/>
        <v>117799.9365137615</v>
      </c>
      <c r="T87" s="394">
        <f t="shared" si="30"/>
        <v>117799.9365137615</v>
      </c>
      <c r="U87" s="394">
        <f t="shared" si="30"/>
        <v>48026.127963302759</v>
      </c>
      <c r="V87" s="394">
        <f t="shared" si="30"/>
        <v>36246.134311926609</v>
      </c>
      <c r="W87" s="394">
        <f t="shared" si="30"/>
        <v>86084.56899082569</v>
      </c>
      <c r="X87" s="394">
        <f t="shared" si="30"/>
        <v>27184.600733944957</v>
      </c>
      <c r="Y87" s="394">
        <f t="shared" si="30"/>
        <v>60712.274972477069</v>
      </c>
      <c r="Z87" s="432">
        <f t="shared" si="24"/>
        <v>0</v>
      </c>
    </row>
    <row r="88" spans="1:26" s="432" customFormat="1" ht="15.75" x14ac:dyDescent="0.25">
      <c r="A88" s="488" t="s">
        <v>592</v>
      </c>
      <c r="B88" s="364" t="s">
        <v>541</v>
      </c>
      <c r="C88" s="984"/>
      <c r="D88" s="984"/>
      <c r="E88" s="394" t="s">
        <v>86</v>
      </c>
      <c r="F88" s="394" t="s">
        <v>86</v>
      </c>
      <c r="G88" s="394" t="s">
        <v>86</v>
      </c>
      <c r="H88" s="394" t="s">
        <v>86</v>
      </c>
      <c r="I88" s="394" t="s">
        <v>86</v>
      </c>
      <c r="J88" s="394" t="s">
        <v>86</v>
      </c>
      <c r="K88" s="394" t="s">
        <v>86</v>
      </c>
      <c r="L88" s="394" t="s">
        <v>86</v>
      </c>
      <c r="M88" s="444">
        <f t="shared" si="29"/>
        <v>2733660.6</v>
      </c>
      <c r="N88" s="394">
        <f t="shared" si="29"/>
        <v>0</v>
      </c>
      <c r="O88" s="444">
        <f t="shared" si="29"/>
        <v>2733660.6</v>
      </c>
      <c r="P88" s="394">
        <f t="shared" si="29"/>
        <v>0</v>
      </c>
      <c r="Q88" s="394">
        <f t="shared" si="29"/>
        <v>2733660.6</v>
      </c>
      <c r="R88" s="394"/>
      <c r="S88" s="394">
        <f t="shared" si="30"/>
        <v>652065.83119266061</v>
      </c>
      <c r="T88" s="394">
        <f t="shared" si="30"/>
        <v>652065.83119266061</v>
      </c>
      <c r="U88" s="394">
        <f t="shared" si="30"/>
        <v>265842.22348623857</v>
      </c>
      <c r="V88" s="394">
        <f t="shared" si="30"/>
        <v>200635.64036697248</v>
      </c>
      <c r="W88" s="394">
        <f t="shared" si="30"/>
        <v>476509.64587155968</v>
      </c>
      <c r="X88" s="394">
        <f t="shared" si="30"/>
        <v>150476.73027522938</v>
      </c>
      <c r="Y88" s="394">
        <f t="shared" si="30"/>
        <v>336064.69761467894</v>
      </c>
      <c r="Z88" s="432">
        <f t="shared" si="24"/>
        <v>0</v>
      </c>
    </row>
    <row r="89" spans="1:26" s="432" customFormat="1" ht="15.75" x14ac:dyDescent="0.25">
      <c r="A89" s="488" t="s">
        <v>593</v>
      </c>
      <c r="B89" s="364" t="s">
        <v>543</v>
      </c>
      <c r="C89" s="984"/>
      <c r="D89" s="984"/>
      <c r="E89" s="394" t="s">
        <v>86</v>
      </c>
      <c r="F89" s="394" t="s">
        <v>86</v>
      </c>
      <c r="G89" s="394" t="s">
        <v>86</v>
      </c>
      <c r="H89" s="394" t="s">
        <v>86</v>
      </c>
      <c r="I89" s="394" t="s">
        <v>86</v>
      </c>
      <c r="J89" s="394" t="s">
        <v>86</v>
      </c>
      <c r="K89" s="394" t="s">
        <v>86</v>
      </c>
      <c r="L89" s="394" t="s">
        <v>86</v>
      </c>
      <c r="M89" s="444">
        <f t="shared" si="29"/>
        <v>0</v>
      </c>
      <c r="N89" s="394">
        <f t="shared" si="29"/>
        <v>0</v>
      </c>
      <c r="O89" s="444">
        <f t="shared" si="29"/>
        <v>100915.8432</v>
      </c>
      <c r="P89" s="394">
        <f t="shared" si="29"/>
        <v>0</v>
      </c>
      <c r="Q89" s="394">
        <f t="shared" si="29"/>
        <v>100915.8432</v>
      </c>
      <c r="R89" s="394"/>
      <c r="S89" s="394">
        <f t="shared" si="30"/>
        <v>24071.66902018349</v>
      </c>
      <c r="T89" s="394">
        <f t="shared" si="30"/>
        <v>24071.66902018349</v>
      </c>
      <c r="U89" s="394">
        <f t="shared" si="30"/>
        <v>9813.8342928440379</v>
      </c>
      <c r="V89" s="394">
        <f t="shared" si="30"/>
        <v>7406.6673908256889</v>
      </c>
      <c r="W89" s="394">
        <f t="shared" si="30"/>
        <v>17590.835053211013</v>
      </c>
      <c r="X89" s="394">
        <f t="shared" si="30"/>
        <v>5555.0005431192667</v>
      </c>
      <c r="Y89" s="394">
        <f t="shared" si="30"/>
        <v>12406.167879633029</v>
      </c>
      <c r="Z89" s="432">
        <f t="shared" si="24"/>
        <v>0</v>
      </c>
    </row>
    <row r="90" spans="1:26" s="432" customFormat="1" ht="15.75" x14ac:dyDescent="0.25">
      <c r="A90" s="488" t="s">
        <v>576</v>
      </c>
      <c r="B90" s="364">
        <v>224</v>
      </c>
      <c r="C90" s="984"/>
      <c r="D90" s="984"/>
      <c r="E90" s="394" t="s">
        <v>86</v>
      </c>
      <c r="F90" s="394" t="s">
        <v>86</v>
      </c>
      <c r="G90" s="394" t="s">
        <v>86</v>
      </c>
      <c r="H90" s="394" t="s">
        <v>86</v>
      </c>
      <c r="I90" s="394" t="s">
        <v>86</v>
      </c>
      <c r="J90" s="394" t="s">
        <v>86</v>
      </c>
      <c r="K90" s="394" t="s">
        <v>86</v>
      </c>
      <c r="L90" s="394" t="s">
        <v>86</v>
      </c>
      <c r="M90" s="394">
        <f>M66</f>
        <v>0</v>
      </c>
      <c r="N90" s="394">
        <f>N66</f>
        <v>0</v>
      </c>
      <c r="O90" s="394">
        <f>O66</f>
        <v>0</v>
      </c>
      <c r="P90" s="394">
        <f>P66</f>
        <v>0</v>
      </c>
      <c r="Q90" s="394">
        <f>Q66</f>
        <v>0</v>
      </c>
      <c r="R90" s="394"/>
      <c r="S90" s="394">
        <f t="shared" ref="S90:Y90" si="31">S66</f>
        <v>0</v>
      </c>
      <c r="T90" s="394">
        <f t="shared" si="31"/>
        <v>0</v>
      </c>
      <c r="U90" s="394">
        <f t="shared" si="31"/>
        <v>0</v>
      </c>
      <c r="V90" s="394">
        <f t="shared" si="31"/>
        <v>0</v>
      </c>
      <c r="W90" s="394">
        <f t="shared" si="31"/>
        <v>0</v>
      </c>
      <c r="X90" s="394">
        <f t="shared" si="31"/>
        <v>0</v>
      </c>
      <c r="Y90" s="394">
        <f t="shared" si="31"/>
        <v>0</v>
      </c>
      <c r="Z90" s="432">
        <f t="shared" si="24"/>
        <v>0</v>
      </c>
    </row>
    <row r="91" spans="1:26" s="432" customFormat="1" ht="15.75" x14ac:dyDescent="0.25">
      <c r="A91" s="488" t="s">
        <v>497</v>
      </c>
      <c r="B91" s="364">
        <v>225</v>
      </c>
      <c r="C91" s="984"/>
      <c r="D91" s="984"/>
      <c r="E91" s="394" t="s">
        <v>86</v>
      </c>
      <c r="F91" s="394" t="s">
        <v>86</v>
      </c>
      <c r="G91" s="394" t="s">
        <v>86</v>
      </c>
      <c r="H91" s="394" t="s">
        <v>86</v>
      </c>
      <c r="I91" s="394" t="s">
        <v>86</v>
      </c>
      <c r="J91" s="394" t="s">
        <v>86</v>
      </c>
      <c r="K91" s="394" t="s">
        <v>86</v>
      </c>
      <c r="L91" s="394" t="s">
        <v>86</v>
      </c>
      <c r="M91" s="394">
        <f>M35+M67</f>
        <v>0</v>
      </c>
      <c r="N91" s="394">
        <f>N35+N67</f>
        <v>0</v>
      </c>
      <c r="O91" s="394">
        <f>O35+O67</f>
        <v>1040000</v>
      </c>
      <c r="P91" s="394">
        <f>P35+P67</f>
        <v>0</v>
      </c>
      <c r="Q91" s="394">
        <f>Q35+Q67</f>
        <v>1040000</v>
      </c>
      <c r="R91" s="394"/>
      <c r="S91" s="394">
        <f t="shared" ref="S91:Y91" si="32">S35+S67</f>
        <v>248073.39449541288</v>
      </c>
      <c r="T91" s="394">
        <f t="shared" si="32"/>
        <v>248073.39449541288</v>
      </c>
      <c r="U91" s="394">
        <f t="shared" si="32"/>
        <v>101137.61467889909</v>
      </c>
      <c r="V91" s="394">
        <f t="shared" si="32"/>
        <v>76330.275229357794</v>
      </c>
      <c r="W91" s="394">
        <f t="shared" si="32"/>
        <v>181284.40366972476</v>
      </c>
      <c r="X91" s="394">
        <f t="shared" si="32"/>
        <v>57247.706422018353</v>
      </c>
      <c r="Y91" s="394">
        <f t="shared" si="32"/>
        <v>127853.21100917432</v>
      </c>
      <c r="Z91" s="432">
        <f t="shared" si="24"/>
        <v>0</v>
      </c>
    </row>
    <row r="92" spans="1:26" s="432" customFormat="1" ht="17.25" customHeight="1" x14ac:dyDescent="0.25">
      <c r="A92" s="400" t="s">
        <v>577</v>
      </c>
      <c r="B92" s="364" t="s">
        <v>578</v>
      </c>
      <c r="C92" s="984"/>
      <c r="D92" s="984"/>
      <c r="E92" s="394" t="s">
        <v>86</v>
      </c>
      <c r="F92" s="394" t="s">
        <v>86</v>
      </c>
      <c r="G92" s="394" t="s">
        <v>86</v>
      </c>
      <c r="H92" s="394" t="s">
        <v>86</v>
      </c>
      <c r="I92" s="394" t="s">
        <v>86</v>
      </c>
      <c r="J92" s="394" t="s">
        <v>86</v>
      </c>
      <c r="K92" s="394" t="s">
        <v>86</v>
      </c>
      <c r="L92" s="394" t="s">
        <v>86</v>
      </c>
      <c r="M92" s="394">
        <f>M68</f>
        <v>0</v>
      </c>
      <c r="N92" s="394">
        <f>N68</f>
        <v>0</v>
      </c>
      <c r="O92" s="394">
        <f>O68</f>
        <v>0</v>
      </c>
      <c r="P92" s="394">
        <f>P68</f>
        <v>0</v>
      </c>
      <c r="Q92" s="394">
        <f>Q68</f>
        <v>0</v>
      </c>
      <c r="R92" s="394"/>
      <c r="S92" s="394">
        <f t="shared" ref="S92:Y92" si="33">S68</f>
        <v>0</v>
      </c>
      <c r="T92" s="394">
        <f t="shared" si="33"/>
        <v>0</v>
      </c>
      <c r="U92" s="394">
        <f t="shared" si="33"/>
        <v>0</v>
      </c>
      <c r="V92" s="394">
        <f t="shared" si="33"/>
        <v>0</v>
      </c>
      <c r="W92" s="394">
        <f t="shared" si="33"/>
        <v>0</v>
      </c>
      <c r="X92" s="394">
        <f t="shared" si="33"/>
        <v>0</v>
      </c>
      <c r="Y92" s="394">
        <f t="shared" si="33"/>
        <v>0</v>
      </c>
      <c r="Z92" s="432">
        <v>0</v>
      </c>
    </row>
    <row r="93" spans="1:26" s="432" customFormat="1" ht="15.75" x14ac:dyDescent="0.25">
      <c r="A93" s="400" t="s">
        <v>498</v>
      </c>
      <c r="B93" s="364">
        <v>226</v>
      </c>
      <c r="C93" s="984"/>
      <c r="D93" s="984"/>
      <c r="E93" s="394" t="s">
        <v>86</v>
      </c>
      <c r="F93" s="394" t="s">
        <v>86</v>
      </c>
      <c r="G93" s="394" t="s">
        <v>86</v>
      </c>
      <c r="H93" s="394" t="s">
        <v>86</v>
      </c>
      <c r="I93" s="394" t="s">
        <v>86</v>
      </c>
      <c r="J93" s="394" t="s">
        <v>86</v>
      </c>
      <c r="K93" s="394" t="s">
        <v>86</v>
      </c>
      <c r="L93" s="394" t="s">
        <v>86</v>
      </c>
      <c r="M93" s="394">
        <f>M36+M69</f>
        <v>0</v>
      </c>
      <c r="N93" s="394">
        <f>N36+N69</f>
        <v>0</v>
      </c>
      <c r="O93" s="394">
        <f>O36+O69</f>
        <v>1212782</v>
      </c>
      <c r="P93" s="394">
        <f>P36+P69</f>
        <v>0</v>
      </c>
      <c r="Q93" s="394">
        <f>Q36+Q69</f>
        <v>1212782</v>
      </c>
      <c r="R93" s="394"/>
      <c r="S93" s="394">
        <f t="shared" ref="S93:Y93" si="34">S36+S69</f>
        <v>289287.44954128441</v>
      </c>
      <c r="T93" s="394">
        <f t="shared" si="34"/>
        <v>289287.44954128441</v>
      </c>
      <c r="U93" s="394">
        <f t="shared" si="34"/>
        <v>117940.26788990827</v>
      </c>
      <c r="V93" s="394">
        <f t="shared" si="34"/>
        <v>89011.522935779823</v>
      </c>
      <c r="W93" s="394">
        <f t="shared" si="34"/>
        <v>211402.36697247709</v>
      </c>
      <c r="X93" s="394">
        <f t="shared" si="34"/>
        <v>66758.642201834868</v>
      </c>
      <c r="Y93" s="394">
        <f t="shared" si="34"/>
        <v>149094.30091743122</v>
      </c>
      <c r="Z93" s="432">
        <f t="shared" ref="Z93:Z103" si="35">SUM(S93:Y93)-Q93</f>
        <v>0</v>
      </c>
    </row>
    <row r="94" spans="1:26" s="432" customFormat="1" ht="16.5" customHeight="1" x14ac:dyDescent="0.25">
      <c r="A94" s="400" t="s">
        <v>547</v>
      </c>
      <c r="B94" s="364" t="s">
        <v>548</v>
      </c>
      <c r="C94" s="984"/>
      <c r="D94" s="984"/>
      <c r="E94" s="394" t="s">
        <v>86</v>
      </c>
      <c r="F94" s="394" t="s">
        <v>86</v>
      </c>
      <c r="G94" s="394" t="s">
        <v>86</v>
      </c>
      <c r="H94" s="394" t="s">
        <v>86</v>
      </c>
      <c r="I94" s="394" t="s">
        <v>86</v>
      </c>
      <c r="J94" s="394" t="s">
        <v>86</v>
      </c>
      <c r="K94" s="394" t="s">
        <v>86</v>
      </c>
      <c r="L94" s="394" t="s">
        <v>86</v>
      </c>
      <c r="M94" s="394">
        <f>M27+M57</f>
        <v>0</v>
      </c>
      <c r="N94" s="394">
        <f>N27+N57</f>
        <v>0</v>
      </c>
      <c r="O94" s="394">
        <f>O27+O57</f>
        <v>0</v>
      </c>
      <c r="P94" s="394">
        <f>P27+P57</f>
        <v>0</v>
      </c>
      <c r="Q94" s="394">
        <f>Q27+Q57</f>
        <v>0</v>
      </c>
      <c r="R94" s="394"/>
      <c r="S94" s="394">
        <f t="shared" ref="S94:Y94" si="36">S27+S57</f>
        <v>0</v>
      </c>
      <c r="T94" s="394">
        <f t="shared" si="36"/>
        <v>0</v>
      </c>
      <c r="U94" s="394">
        <f t="shared" si="36"/>
        <v>0</v>
      </c>
      <c r="V94" s="394">
        <f t="shared" si="36"/>
        <v>0</v>
      </c>
      <c r="W94" s="394">
        <f t="shared" si="36"/>
        <v>0</v>
      </c>
      <c r="X94" s="394">
        <f t="shared" si="36"/>
        <v>0</v>
      </c>
      <c r="Y94" s="394">
        <f t="shared" si="36"/>
        <v>0</v>
      </c>
      <c r="Z94" s="432">
        <f t="shared" si="35"/>
        <v>0</v>
      </c>
    </row>
    <row r="95" spans="1:26" s="432" customFormat="1" ht="15.75" x14ac:dyDescent="0.25">
      <c r="A95" s="488" t="s">
        <v>500</v>
      </c>
      <c r="B95" s="364">
        <v>262</v>
      </c>
      <c r="C95" s="984"/>
      <c r="D95" s="984"/>
      <c r="E95" s="394" t="s">
        <v>86</v>
      </c>
      <c r="F95" s="394" t="s">
        <v>86</v>
      </c>
      <c r="G95" s="394" t="s">
        <v>86</v>
      </c>
      <c r="H95" s="394" t="s">
        <v>86</v>
      </c>
      <c r="I95" s="394" t="s">
        <v>86</v>
      </c>
      <c r="J95" s="394" t="s">
        <v>86</v>
      </c>
      <c r="K95" s="394" t="s">
        <v>86</v>
      </c>
      <c r="L95" s="394" t="s">
        <v>86</v>
      </c>
      <c r="M95" s="394">
        <f>M34</f>
        <v>0</v>
      </c>
      <c r="N95" s="394">
        <f>N34</f>
        <v>0</v>
      </c>
      <c r="O95" s="394">
        <f>O34</f>
        <v>0</v>
      </c>
      <c r="P95" s="394">
        <f>P34</f>
        <v>0</v>
      </c>
      <c r="Q95" s="394">
        <f>Q34</f>
        <v>0</v>
      </c>
      <c r="R95" s="394"/>
      <c r="S95" s="394">
        <f t="shared" ref="S95:Y95" si="37">S34</f>
        <v>0</v>
      </c>
      <c r="T95" s="394">
        <f t="shared" si="37"/>
        <v>0</v>
      </c>
      <c r="U95" s="394">
        <f t="shared" si="37"/>
        <v>0</v>
      </c>
      <c r="V95" s="394">
        <f t="shared" si="37"/>
        <v>0</v>
      </c>
      <c r="W95" s="394">
        <f t="shared" si="37"/>
        <v>0</v>
      </c>
      <c r="X95" s="394">
        <f t="shared" si="37"/>
        <v>0</v>
      </c>
      <c r="Y95" s="394">
        <f t="shared" si="37"/>
        <v>0</v>
      </c>
      <c r="Z95" s="432">
        <f t="shared" si="35"/>
        <v>0</v>
      </c>
    </row>
    <row r="96" spans="1:26" s="432" customFormat="1" ht="15.75" x14ac:dyDescent="0.25">
      <c r="A96" s="400" t="s">
        <v>594</v>
      </c>
      <c r="B96" s="364">
        <v>290</v>
      </c>
      <c r="C96" s="984"/>
      <c r="D96" s="984"/>
      <c r="E96" s="394" t="s">
        <v>86</v>
      </c>
      <c r="F96" s="394" t="s">
        <v>86</v>
      </c>
      <c r="G96" s="394" t="s">
        <v>86</v>
      </c>
      <c r="H96" s="394" t="s">
        <v>86</v>
      </c>
      <c r="I96" s="394" t="s">
        <v>86</v>
      </c>
      <c r="J96" s="394" t="s">
        <v>86</v>
      </c>
      <c r="K96" s="394" t="s">
        <v>86</v>
      </c>
      <c r="L96" s="394" t="s">
        <v>86</v>
      </c>
      <c r="M96" s="394">
        <f>M71+M70</f>
        <v>2000</v>
      </c>
      <c r="N96" s="394">
        <f>N71+N70</f>
        <v>0</v>
      </c>
      <c r="O96" s="394">
        <f>O71+O70</f>
        <v>12000</v>
      </c>
      <c r="P96" s="394">
        <f>P71+P70</f>
        <v>0</v>
      </c>
      <c r="Q96" s="394">
        <f>Q71+Q70</f>
        <v>12000</v>
      </c>
      <c r="R96" s="394"/>
      <c r="S96" s="394">
        <f t="shared" ref="S96:Y96" si="38">S71+S70</f>
        <v>2862.3853211009177</v>
      </c>
      <c r="T96" s="394">
        <f t="shared" si="38"/>
        <v>2862.3853211009177</v>
      </c>
      <c r="U96" s="394">
        <f t="shared" si="38"/>
        <v>1166.9724770642204</v>
      </c>
      <c r="V96" s="394">
        <f t="shared" si="38"/>
        <v>880.73394495412845</v>
      </c>
      <c r="W96" s="394">
        <f t="shared" si="38"/>
        <v>2091.7431192660551</v>
      </c>
      <c r="X96" s="394">
        <f t="shared" si="38"/>
        <v>660.55045871559639</v>
      </c>
      <c r="Y96" s="394">
        <f t="shared" si="38"/>
        <v>1475.2293577981652</v>
      </c>
      <c r="Z96" s="432">
        <f t="shared" si="35"/>
        <v>0</v>
      </c>
    </row>
    <row r="97" spans="1:38" s="432" customFormat="1" ht="35.25" customHeight="1" x14ac:dyDescent="0.25">
      <c r="A97" s="400" t="s">
        <v>582</v>
      </c>
      <c r="B97" s="364" t="s">
        <v>426</v>
      </c>
      <c r="C97" s="984"/>
      <c r="D97" s="984"/>
      <c r="E97" s="394" t="s">
        <v>86</v>
      </c>
      <c r="F97" s="394" t="s">
        <v>86</v>
      </c>
      <c r="G97" s="394" t="s">
        <v>86</v>
      </c>
      <c r="H97" s="394" t="s">
        <v>86</v>
      </c>
      <c r="I97" s="394" t="s">
        <v>86</v>
      </c>
      <c r="J97" s="394" t="s">
        <v>86</v>
      </c>
      <c r="K97" s="394" t="s">
        <v>86</v>
      </c>
      <c r="L97" s="394" t="s">
        <v>86</v>
      </c>
      <c r="M97" s="394">
        <f t="shared" ref="M97:Q98" si="39">M72</f>
        <v>750000</v>
      </c>
      <c r="N97" s="394">
        <f t="shared" si="39"/>
        <v>0</v>
      </c>
      <c r="O97" s="394">
        <f t="shared" si="39"/>
        <v>750000</v>
      </c>
      <c r="P97" s="394">
        <f t="shared" si="39"/>
        <v>0</v>
      </c>
      <c r="Q97" s="394">
        <f t="shared" si="39"/>
        <v>750000</v>
      </c>
      <c r="R97" s="394"/>
      <c r="S97" s="394">
        <f t="shared" ref="S97:Y98" si="40">S72</f>
        <v>178899.08256880735</v>
      </c>
      <c r="T97" s="394">
        <f t="shared" si="40"/>
        <v>178899.08256880735</v>
      </c>
      <c r="U97" s="394">
        <f t="shared" si="40"/>
        <v>72935.779816513765</v>
      </c>
      <c r="V97" s="394">
        <f t="shared" si="40"/>
        <v>55045.871559633029</v>
      </c>
      <c r="W97" s="394">
        <f t="shared" si="40"/>
        <v>130733.94495412844</v>
      </c>
      <c r="X97" s="394">
        <f t="shared" si="40"/>
        <v>41284.403669724772</v>
      </c>
      <c r="Y97" s="394">
        <f t="shared" si="40"/>
        <v>92201.834862385324</v>
      </c>
      <c r="Z97" s="432">
        <f t="shared" si="35"/>
        <v>0</v>
      </c>
    </row>
    <row r="98" spans="1:38" s="432" customFormat="1" ht="15.75" x14ac:dyDescent="0.25">
      <c r="A98" s="400" t="s">
        <v>503</v>
      </c>
      <c r="B98" s="364">
        <v>310</v>
      </c>
      <c r="C98" s="984"/>
      <c r="D98" s="984"/>
      <c r="E98" s="394" t="s">
        <v>86</v>
      </c>
      <c r="F98" s="394" t="s">
        <v>86</v>
      </c>
      <c r="G98" s="394" t="s">
        <v>86</v>
      </c>
      <c r="H98" s="394" t="s">
        <v>86</v>
      </c>
      <c r="I98" s="394" t="s">
        <v>86</v>
      </c>
      <c r="J98" s="394" t="s">
        <v>86</v>
      </c>
      <c r="K98" s="394" t="s">
        <v>86</v>
      </c>
      <c r="L98" s="394" t="s">
        <v>86</v>
      </c>
      <c r="M98" s="394">
        <f t="shared" si="39"/>
        <v>0</v>
      </c>
      <c r="N98" s="394">
        <f t="shared" si="39"/>
        <v>0</v>
      </c>
      <c r="O98" s="394">
        <f t="shared" si="39"/>
        <v>0</v>
      </c>
      <c r="P98" s="394">
        <f t="shared" si="39"/>
        <v>0</v>
      </c>
      <c r="Q98" s="394">
        <f t="shared" si="39"/>
        <v>0</v>
      </c>
      <c r="R98" s="394"/>
      <c r="S98" s="394">
        <f t="shared" si="40"/>
        <v>0</v>
      </c>
      <c r="T98" s="394">
        <f t="shared" si="40"/>
        <v>0</v>
      </c>
      <c r="U98" s="394">
        <f t="shared" si="40"/>
        <v>0</v>
      </c>
      <c r="V98" s="394">
        <f t="shared" si="40"/>
        <v>0</v>
      </c>
      <c r="W98" s="394">
        <f t="shared" si="40"/>
        <v>0</v>
      </c>
      <c r="X98" s="394">
        <f t="shared" si="40"/>
        <v>0</v>
      </c>
      <c r="Y98" s="394">
        <f t="shared" si="40"/>
        <v>0</v>
      </c>
      <c r="Z98" s="432">
        <f t="shared" si="35"/>
        <v>0</v>
      </c>
    </row>
    <row r="99" spans="1:38" s="432" customFormat="1" ht="15.75" x14ac:dyDescent="0.25">
      <c r="A99" s="400" t="s">
        <v>583</v>
      </c>
      <c r="B99" s="364">
        <v>340</v>
      </c>
      <c r="C99" s="984"/>
      <c r="D99" s="984"/>
      <c r="E99" s="394" t="s">
        <v>86</v>
      </c>
      <c r="F99" s="394" t="s">
        <v>86</v>
      </c>
      <c r="G99" s="394" t="s">
        <v>86</v>
      </c>
      <c r="H99" s="394" t="s">
        <v>86</v>
      </c>
      <c r="I99" s="394" t="s">
        <v>86</v>
      </c>
      <c r="J99" s="394" t="s">
        <v>86</v>
      </c>
      <c r="K99" s="394" t="s">
        <v>86</v>
      </c>
      <c r="L99" s="394" t="s">
        <v>86</v>
      </c>
      <c r="M99" s="394">
        <f>M37+M38+M74</f>
        <v>0</v>
      </c>
      <c r="N99" s="394">
        <f>N37+N38+N74</f>
        <v>0</v>
      </c>
      <c r="O99" s="394">
        <f>O37+O38+O74</f>
        <v>5938400</v>
      </c>
      <c r="P99" s="394">
        <f>P37+P38+P74</f>
        <v>0</v>
      </c>
      <c r="Q99" s="394">
        <f>Q37+Q38+Q74</f>
        <v>5938400</v>
      </c>
      <c r="R99" s="394"/>
      <c r="S99" s="394">
        <f t="shared" ref="S99:Y99" si="41">S37+S38+S74</f>
        <v>1416499.0825688075</v>
      </c>
      <c r="T99" s="394">
        <f t="shared" si="41"/>
        <v>1416499.0825688075</v>
      </c>
      <c r="U99" s="394">
        <f t="shared" si="41"/>
        <v>577495.77981651376</v>
      </c>
      <c r="V99" s="394">
        <f t="shared" si="41"/>
        <v>435845.87155963306</v>
      </c>
      <c r="W99" s="394">
        <f t="shared" si="41"/>
        <v>1035133.9449541285</v>
      </c>
      <c r="X99" s="394">
        <f t="shared" si="41"/>
        <v>326884.40366972476</v>
      </c>
      <c r="Y99" s="394">
        <f t="shared" si="41"/>
        <v>730041.83486238541</v>
      </c>
      <c r="Z99" s="432">
        <f t="shared" si="35"/>
        <v>0</v>
      </c>
    </row>
    <row r="100" spans="1:38" s="432" customFormat="1" ht="15.75" x14ac:dyDescent="0.25">
      <c r="A100" s="488" t="s">
        <v>595</v>
      </c>
      <c r="B100" s="364" t="s">
        <v>550</v>
      </c>
      <c r="C100" s="984"/>
      <c r="D100" s="984"/>
      <c r="E100" s="394" t="s">
        <v>86</v>
      </c>
      <c r="F100" s="394" t="s">
        <v>86</v>
      </c>
      <c r="G100" s="394" t="s">
        <v>86</v>
      </c>
      <c r="H100" s="394" t="s">
        <v>86</v>
      </c>
      <c r="I100" s="394" t="s">
        <v>86</v>
      </c>
      <c r="J100" s="394" t="s">
        <v>86</v>
      </c>
      <c r="K100" s="394" t="s">
        <v>86</v>
      </c>
      <c r="L100" s="394" t="s">
        <v>86</v>
      </c>
      <c r="M100" s="394">
        <f>M58+M28</f>
        <v>1471680.03884932</v>
      </c>
      <c r="N100" s="394">
        <f>N58+N28</f>
        <v>0</v>
      </c>
      <c r="O100" s="394">
        <f>O58+O28</f>
        <v>4119500</v>
      </c>
      <c r="P100" s="394">
        <f>P58+P28</f>
        <v>0</v>
      </c>
      <c r="Q100" s="394">
        <f>Q58+Q28</f>
        <v>4119500</v>
      </c>
      <c r="R100" s="394"/>
      <c r="S100" s="394">
        <f t="shared" ref="S100:Y100" si="42">S58+S28</f>
        <v>982633.02752293576</v>
      </c>
      <c r="T100" s="394">
        <f t="shared" si="42"/>
        <v>982633.02752293576</v>
      </c>
      <c r="U100" s="394">
        <f t="shared" si="42"/>
        <v>400611.92660550459</v>
      </c>
      <c r="V100" s="394">
        <f t="shared" si="42"/>
        <v>302348.62385321106</v>
      </c>
      <c r="W100" s="394">
        <f t="shared" si="42"/>
        <v>718077.98165137623</v>
      </c>
      <c r="X100" s="394">
        <f t="shared" si="42"/>
        <v>226761.46788990829</v>
      </c>
      <c r="Y100" s="394">
        <f t="shared" si="42"/>
        <v>506433.94495412847</v>
      </c>
      <c r="Z100" s="432">
        <f t="shared" si="35"/>
        <v>0</v>
      </c>
    </row>
    <row r="101" spans="1:38" s="432" customFormat="1" ht="18.75" customHeight="1" x14ac:dyDescent="0.25">
      <c r="A101" s="400" t="s">
        <v>557</v>
      </c>
      <c r="B101" s="364" t="s">
        <v>558</v>
      </c>
      <c r="C101" s="984"/>
      <c r="D101" s="984"/>
      <c r="E101" s="394" t="s">
        <v>86</v>
      </c>
      <c r="F101" s="394" t="s">
        <v>86</v>
      </c>
      <c r="G101" s="394" t="s">
        <v>86</v>
      </c>
      <c r="H101" s="394" t="s">
        <v>86</v>
      </c>
      <c r="I101" s="394" t="s">
        <v>86</v>
      </c>
      <c r="J101" s="394" t="s">
        <v>86</v>
      </c>
      <c r="K101" s="394" t="s">
        <v>86</v>
      </c>
      <c r="L101" s="394" t="s">
        <v>86</v>
      </c>
      <c r="M101" s="394">
        <f t="shared" ref="M101:Q102" si="43">M39</f>
        <v>0</v>
      </c>
      <c r="N101" s="394">
        <f t="shared" si="43"/>
        <v>0</v>
      </c>
      <c r="O101" s="394">
        <f t="shared" si="43"/>
        <v>0</v>
      </c>
      <c r="P101" s="394">
        <f t="shared" si="43"/>
        <v>0</v>
      </c>
      <c r="Q101" s="394">
        <f t="shared" si="43"/>
        <v>0</v>
      </c>
      <c r="R101" s="394"/>
      <c r="S101" s="394">
        <f t="shared" ref="S101:Y102" si="44">S39</f>
        <v>0</v>
      </c>
      <c r="T101" s="394">
        <f t="shared" si="44"/>
        <v>0</v>
      </c>
      <c r="U101" s="394">
        <f t="shared" si="44"/>
        <v>0</v>
      </c>
      <c r="V101" s="394">
        <f t="shared" si="44"/>
        <v>0</v>
      </c>
      <c r="W101" s="394">
        <f t="shared" si="44"/>
        <v>0</v>
      </c>
      <c r="X101" s="394">
        <f t="shared" si="44"/>
        <v>0</v>
      </c>
      <c r="Y101" s="394">
        <f t="shared" si="44"/>
        <v>0</v>
      </c>
      <c r="Z101" s="432">
        <f t="shared" si="35"/>
        <v>0</v>
      </c>
    </row>
    <row r="102" spans="1:38" s="432" customFormat="1" ht="18.75" customHeight="1" x14ac:dyDescent="0.25">
      <c r="A102" s="400" t="s">
        <v>596</v>
      </c>
      <c r="B102" s="364" t="s">
        <v>561</v>
      </c>
      <c r="C102" s="984"/>
      <c r="D102" s="984"/>
      <c r="E102" s="394" t="str">
        <f>E40</f>
        <v>Х</v>
      </c>
      <c r="F102" s="394" t="str">
        <f>F40</f>
        <v>Х</v>
      </c>
      <c r="G102" s="394" t="s">
        <v>86</v>
      </c>
      <c r="H102" s="394" t="str">
        <f>H40</f>
        <v>Х</v>
      </c>
      <c r="I102" s="394" t="str">
        <f>I40</f>
        <v>Х</v>
      </c>
      <c r="J102" s="394" t="str">
        <f>J40</f>
        <v>Х</v>
      </c>
      <c r="K102" s="394" t="s">
        <v>86</v>
      </c>
      <c r="L102" s="394" t="str">
        <f>L40</f>
        <v>Х</v>
      </c>
      <c r="M102" s="394">
        <f t="shared" si="43"/>
        <v>0</v>
      </c>
      <c r="N102" s="394">
        <f t="shared" si="43"/>
        <v>0</v>
      </c>
      <c r="O102" s="394">
        <f t="shared" si="43"/>
        <v>500000</v>
      </c>
      <c r="P102" s="394">
        <f t="shared" si="43"/>
        <v>0</v>
      </c>
      <c r="Q102" s="394">
        <f t="shared" si="43"/>
        <v>500000</v>
      </c>
      <c r="R102" s="394"/>
      <c r="S102" s="394">
        <f t="shared" si="44"/>
        <v>119266.05504587157</v>
      </c>
      <c r="T102" s="394">
        <f t="shared" si="44"/>
        <v>119266.05504587157</v>
      </c>
      <c r="U102" s="394">
        <f t="shared" si="44"/>
        <v>48623.853211009176</v>
      </c>
      <c r="V102" s="394">
        <f t="shared" si="44"/>
        <v>36697.247706422022</v>
      </c>
      <c r="W102" s="394">
        <f t="shared" si="44"/>
        <v>87155.963302752294</v>
      </c>
      <c r="X102" s="394">
        <f t="shared" si="44"/>
        <v>27522.935779816515</v>
      </c>
      <c r="Y102" s="394">
        <f t="shared" si="44"/>
        <v>61467.889908256882</v>
      </c>
      <c r="Z102" s="432">
        <f t="shared" si="35"/>
        <v>0</v>
      </c>
    </row>
    <row r="103" spans="1:38" s="492" customFormat="1" ht="20.25" customHeight="1" x14ac:dyDescent="0.25">
      <c r="A103" s="489" t="s">
        <v>597</v>
      </c>
      <c r="B103" s="490"/>
      <c r="C103" s="985"/>
      <c r="D103" s="985"/>
      <c r="E103" s="491"/>
      <c r="F103" s="491"/>
      <c r="G103" s="491"/>
      <c r="H103" s="491"/>
      <c r="I103" s="491"/>
      <c r="J103" s="491"/>
      <c r="K103" s="491"/>
      <c r="L103" s="491"/>
      <c r="M103" s="457">
        <f>SUM(M80:M102)</f>
        <v>5451194.21884932</v>
      </c>
      <c r="N103" s="457">
        <f>SUM(N80:N102)</f>
        <v>0</v>
      </c>
      <c r="O103" s="457">
        <f>SUM(O80:O102)-O92</f>
        <v>19241864.315912984</v>
      </c>
      <c r="P103" s="457">
        <f>SUM(P80:P102)-P92</f>
        <v>0</v>
      </c>
      <c r="Q103" s="457">
        <f>SUM(Q80:Q102)-Q92</f>
        <v>19241864.315912984</v>
      </c>
      <c r="R103" s="457"/>
      <c r="S103" s="457">
        <f t="shared" ref="S103:Y103" si="45">SUM(S80:S102)</f>
        <v>4589802.4973737393</v>
      </c>
      <c r="T103" s="457">
        <f t="shared" si="45"/>
        <v>4589802.4973737393</v>
      </c>
      <c r="U103" s="457">
        <f t="shared" si="45"/>
        <v>1871227.1720062166</v>
      </c>
      <c r="V103" s="457">
        <f t="shared" si="45"/>
        <v>1412246.922268843</v>
      </c>
      <c r="W103" s="457">
        <f t="shared" si="45"/>
        <v>3354086.4403885021</v>
      </c>
      <c r="X103" s="457">
        <f t="shared" si="45"/>
        <v>1059185.191701632</v>
      </c>
      <c r="Y103" s="457">
        <f t="shared" si="45"/>
        <v>2365513.5948003121</v>
      </c>
      <c r="Z103" s="492">
        <f t="shared" si="35"/>
        <v>0</v>
      </c>
    </row>
    <row r="104" spans="1:38" s="414" customFormat="1" ht="15.75" x14ac:dyDescent="0.25">
      <c r="A104" s="418"/>
      <c r="B104" s="493"/>
      <c r="C104" s="493"/>
      <c r="D104" s="493"/>
      <c r="E104" s="459"/>
      <c r="F104" s="459"/>
      <c r="G104" s="459"/>
      <c r="H104" s="459"/>
      <c r="I104" s="459"/>
      <c r="J104" s="459"/>
      <c r="K104" s="459"/>
      <c r="L104" s="459"/>
      <c r="M104" s="459"/>
      <c r="N104" s="459"/>
      <c r="O104" s="459"/>
      <c r="P104" s="459"/>
      <c r="Q104" s="459"/>
      <c r="R104" s="459"/>
      <c r="S104" s="557"/>
      <c r="T104" s="397"/>
      <c r="AB104" s="557"/>
      <c r="AC104" s="557"/>
    </row>
    <row r="105" spans="1:38" s="414" customFormat="1" ht="15.75" customHeight="1" x14ac:dyDescent="0.25">
      <c r="A105" s="496" t="s">
        <v>599</v>
      </c>
      <c r="B105" s="493"/>
      <c r="C105" s="496"/>
      <c r="D105" s="496"/>
      <c r="E105" s="496"/>
      <c r="F105" s="496"/>
      <c r="G105" s="496"/>
      <c r="H105" s="496"/>
      <c r="I105" s="496"/>
      <c r="J105" s="496"/>
      <c r="K105" s="496"/>
      <c r="L105" s="496"/>
      <c r="M105" s="496"/>
      <c r="N105" s="496"/>
      <c r="O105" s="497"/>
      <c r="P105" s="497"/>
      <c r="Q105" s="367">
        <f>Q103</f>
        <v>19241864.315912984</v>
      </c>
      <c r="R105" s="367"/>
      <c r="S105" s="367">
        <f t="shared" ref="S105:Y105" si="46">S103</f>
        <v>4589802.4973737393</v>
      </c>
      <c r="T105" s="367">
        <f t="shared" si="46"/>
        <v>4589802.4973737393</v>
      </c>
      <c r="U105" s="367">
        <f t="shared" si="46"/>
        <v>1871227.1720062166</v>
      </c>
      <c r="V105" s="367">
        <f t="shared" si="46"/>
        <v>1412246.922268843</v>
      </c>
      <c r="W105" s="367">
        <f t="shared" si="46"/>
        <v>3354086.4403885021</v>
      </c>
      <c r="X105" s="367">
        <f t="shared" si="46"/>
        <v>1059185.191701632</v>
      </c>
      <c r="Y105" s="367">
        <f t="shared" si="46"/>
        <v>2365513.5948003121</v>
      </c>
      <c r="AB105" s="557"/>
      <c r="AC105" s="557"/>
    </row>
    <row r="106" spans="1:38" s="414" customFormat="1" ht="12.75" customHeight="1" x14ac:dyDescent="0.25">
      <c r="A106" s="496" t="s">
        <v>601</v>
      </c>
      <c r="B106" s="497"/>
      <c r="C106" s="500"/>
      <c r="D106" s="500"/>
      <c r="E106" s="500"/>
      <c r="F106" s="500"/>
      <c r="G106" s="500"/>
      <c r="H106" s="500"/>
      <c r="I106" s="500"/>
      <c r="J106" s="500"/>
      <c r="K106" s="500"/>
      <c r="L106" s="500"/>
      <c r="M106" s="500"/>
      <c r="N106" s="500"/>
      <c r="O106" s="459"/>
      <c r="P106" s="459"/>
      <c r="Q106" s="501"/>
      <c r="R106" s="501"/>
      <c r="S106" s="557"/>
      <c r="T106" s="397">
        <f>O106*T9</f>
        <v>0</v>
      </c>
      <c r="U106" s="414">
        <f>O106*U9</f>
        <v>0</v>
      </c>
      <c r="V106" s="414">
        <f>O106*V9</f>
        <v>0</v>
      </c>
      <c r="X106" s="414">
        <f>O106*X9</f>
        <v>0</v>
      </c>
      <c r="Y106" s="414">
        <f>O106*Y9</f>
        <v>0</v>
      </c>
      <c r="AB106" s="557"/>
      <c r="AC106" s="557"/>
    </row>
    <row r="107" spans="1:38" s="414" customFormat="1" ht="12.75" customHeight="1" x14ac:dyDescent="0.25">
      <c r="A107" s="500" t="s">
        <v>602</v>
      </c>
      <c r="B107" s="493"/>
      <c r="C107" s="500"/>
      <c r="D107" s="500"/>
      <c r="E107" s="500"/>
      <c r="F107" s="500"/>
      <c r="G107" s="500"/>
      <c r="H107" s="500"/>
      <c r="I107" s="500"/>
      <c r="J107" s="500"/>
      <c r="K107" s="500"/>
      <c r="L107" s="500"/>
      <c r="M107" s="500"/>
      <c r="N107" s="500"/>
      <c r="O107" s="459"/>
      <c r="P107" s="459"/>
      <c r="Q107" s="501"/>
      <c r="R107" s="501"/>
      <c r="S107" s="557"/>
      <c r="T107" s="397"/>
      <c r="AB107" s="557"/>
      <c r="AC107" s="557"/>
    </row>
    <row r="108" spans="1:38" s="414" customFormat="1" ht="16.5" customHeight="1" x14ac:dyDescent="0.25">
      <c r="A108" s="500" t="s">
        <v>602</v>
      </c>
      <c r="B108" s="493"/>
      <c r="C108" s="500"/>
      <c r="D108" s="500"/>
      <c r="E108" s="500"/>
      <c r="F108" s="500"/>
      <c r="G108" s="500"/>
      <c r="H108" s="500"/>
      <c r="I108" s="500"/>
      <c r="J108" s="500"/>
      <c r="K108" s="500"/>
      <c r="L108" s="500"/>
      <c r="M108" s="500"/>
      <c r="N108" s="500"/>
      <c r="O108" s="459"/>
      <c r="P108" s="459"/>
      <c r="Q108" s="502">
        <v>0.02</v>
      </c>
      <c r="R108" s="502"/>
      <c r="S108" s="502">
        <v>0.02</v>
      </c>
      <c r="T108" s="502">
        <v>0.02</v>
      </c>
      <c r="U108" s="502">
        <v>0.02</v>
      </c>
      <c r="V108" s="502">
        <v>0.02</v>
      </c>
      <c r="W108" s="502">
        <v>0.02</v>
      </c>
      <c r="X108" s="502">
        <v>0.02</v>
      </c>
      <c r="Y108" s="502">
        <v>0.02</v>
      </c>
      <c r="AA108" s="558"/>
      <c r="AB108" s="559"/>
      <c r="AC108" s="1010" t="s">
        <v>614</v>
      </c>
      <c r="AD108" s="1010" t="s">
        <v>622</v>
      </c>
      <c r="AE108" s="1010" t="s">
        <v>623</v>
      </c>
      <c r="AF108" s="1010" t="s">
        <v>624</v>
      </c>
      <c r="AG108" s="1010" t="s">
        <v>625</v>
      </c>
      <c r="AH108" s="1010" t="s">
        <v>626</v>
      </c>
      <c r="AI108" s="1010" t="s">
        <v>627</v>
      </c>
      <c r="AJ108" s="559"/>
      <c r="AK108" s="559"/>
      <c r="AL108" s="495"/>
    </row>
    <row r="109" spans="1:38" s="414" customFormat="1" ht="15.75" x14ac:dyDescent="0.25">
      <c r="A109" s="500" t="s">
        <v>604</v>
      </c>
      <c r="B109" s="493"/>
      <c r="C109" s="503"/>
      <c r="D109" s="503"/>
      <c r="E109" s="503"/>
      <c r="F109" s="503"/>
      <c r="G109" s="503"/>
      <c r="H109" s="503"/>
      <c r="I109" s="503"/>
      <c r="J109" s="503"/>
      <c r="K109" s="503"/>
      <c r="L109" s="503"/>
      <c r="M109" s="503"/>
      <c r="N109" s="503"/>
      <c r="O109" s="459"/>
      <c r="P109" s="459"/>
      <c r="Q109" s="504">
        <f>Q105+Q105*Q108</f>
        <v>19626701.602231245</v>
      </c>
      <c r="R109" s="504"/>
      <c r="S109" s="504">
        <f t="shared" ref="S109:Y109" si="47">S105+S105*S108</f>
        <v>4681598.5473212143</v>
      </c>
      <c r="T109" s="504">
        <f t="shared" si="47"/>
        <v>4681598.5473212143</v>
      </c>
      <c r="U109" s="504">
        <f t="shared" si="47"/>
        <v>1908651.7154463409</v>
      </c>
      <c r="V109" s="504">
        <f t="shared" si="47"/>
        <v>1440491.86071422</v>
      </c>
      <c r="W109" s="504">
        <f t="shared" si="47"/>
        <v>3421168.1691962723</v>
      </c>
      <c r="X109" s="504">
        <f t="shared" si="47"/>
        <v>1080368.8955356646</v>
      </c>
      <c r="Y109" s="504">
        <f t="shared" si="47"/>
        <v>2412823.8666963181</v>
      </c>
      <c r="AA109" s="560"/>
      <c r="AB109" s="557"/>
      <c r="AC109" s="1010"/>
      <c r="AD109" s="1010"/>
      <c r="AE109" s="1010"/>
      <c r="AF109" s="1010"/>
      <c r="AG109" s="1010"/>
      <c r="AH109" s="1010"/>
      <c r="AI109" s="1010"/>
      <c r="AJ109" s="557"/>
      <c r="AK109" s="557"/>
      <c r="AL109" s="499"/>
    </row>
    <row r="110" spans="1:38" s="414" customFormat="1" ht="15.75" x14ac:dyDescent="0.25">
      <c r="A110" s="505" t="str">
        <f>'Прил.9 услуги'!C12</f>
        <v>человек (взрослые)
(получателей услуг)</v>
      </c>
      <c r="B110" s="506"/>
      <c r="C110" s="500"/>
      <c r="D110" s="500"/>
      <c r="E110" s="500"/>
      <c r="F110" s="500"/>
      <c r="G110" s="500"/>
      <c r="H110" s="500"/>
      <c r="I110" s="500"/>
      <c r="J110" s="500"/>
      <c r="K110" s="500"/>
      <c r="L110" s="500"/>
      <c r="M110" s="500"/>
      <c r="N110" s="500"/>
      <c r="O110" s="459"/>
      <c r="P110" s="459"/>
      <c r="Q110" s="507">
        <v>29</v>
      </c>
      <c r="R110" s="507"/>
      <c r="S110" s="561">
        <f t="shared" ref="S110:Y110" si="48">S13</f>
        <v>130</v>
      </c>
      <c r="T110" s="561">
        <f t="shared" si="48"/>
        <v>130</v>
      </c>
      <c r="U110" s="561">
        <f t="shared" si="48"/>
        <v>53</v>
      </c>
      <c r="V110" s="561">
        <f t="shared" si="48"/>
        <v>40</v>
      </c>
      <c r="W110" s="561">
        <f t="shared" si="48"/>
        <v>95</v>
      </c>
      <c r="X110" s="561">
        <f t="shared" si="48"/>
        <v>30</v>
      </c>
      <c r="Y110" s="561">
        <f t="shared" si="48"/>
        <v>67</v>
      </c>
      <c r="AA110" s="560"/>
      <c r="AB110" s="557"/>
      <c r="AC110" s="562"/>
      <c r="AD110" s="562"/>
      <c r="AE110" s="562"/>
      <c r="AF110" s="562"/>
      <c r="AG110" s="562"/>
      <c r="AH110" s="562"/>
      <c r="AI110" s="562"/>
      <c r="AJ110" s="557"/>
      <c r="AK110" s="557"/>
      <c r="AL110" s="499"/>
    </row>
    <row r="111" spans="1:38" s="414" customFormat="1" ht="17.25" customHeight="1" x14ac:dyDescent="0.25">
      <c r="A111" s="508" t="s">
        <v>628</v>
      </c>
      <c r="B111" s="493"/>
      <c r="C111" s="500"/>
      <c r="D111" s="500"/>
      <c r="E111" s="500"/>
      <c r="F111" s="500"/>
      <c r="G111" s="500"/>
      <c r="H111" s="500"/>
      <c r="I111" s="500"/>
      <c r="J111" s="500"/>
      <c r="K111" s="500"/>
      <c r="L111" s="500"/>
      <c r="M111" s="500"/>
      <c r="N111" s="500"/>
      <c r="O111" s="459"/>
      <c r="P111" s="459"/>
      <c r="Q111" s="563">
        <f>Q109/12/Q110</f>
        <v>56398.567822503574</v>
      </c>
      <c r="R111" s="509"/>
      <c r="S111" s="564">
        <f t="shared" ref="S111:Y111" si="49">$Q$111*S14</f>
        <v>13452.869388854064</v>
      </c>
      <c r="T111" s="564">
        <f t="shared" si="49"/>
        <v>13452.869388854064</v>
      </c>
      <c r="U111" s="564">
        <f t="shared" si="49"/>
        <v>5484.6313662251187</v>
      </c>
      <c r="V111" s="564">
        <f t="shared" si="49"/>
        <v>4139.3444273397117</v>
      </c>
      <c r="W111" s="564">
        <f t="shared" si="49"/>
        <v>9830.9430149318159</v>
      </c>
      <c r="X111" s="564">
        <f t="shared" si="49"/>
        <v>3104.508320504784</v>
      </c>
      <c r="Y111" s="564">
        <f t="shared" si="49"/>
        <v>6933.4019157940174</v>
      </c>
      <c r="Z111" s="565">
        <f>S111+T111+U111+V111+W111+X111+Y111</f>
        <v>56398.567822503581</v>
      </c>
      <c r="AA111" s="560"/>
      <c r="AB111" s="566" t="s">
        <v>598</v>
      </c>
      <c r="AC111" s="567">
        <f t="shared" ref="AC111:AI111" si="50">S80+S81</f>
        <v>532153.75789483986</v>
      </c>
      <c r="AD111" s="567">
        <f t="shared" si="50"/>
        <v>532153.75789483986</v>
      </c>
      <c r="AE111" s="567">
        <f t="shared" si="50"/>
        <v>216954.99360328086</v>
      </c>
      <c r="AF111" s="567">
        <f t="shared" si="50"/>
        <v>163739.61781379688</v>
      </c>
      <c r="AG111" s="567">
        <f t="shared" si="50"/>
        <v>388881.59230776754</v>
      </c>
      <c r="AH111" s="567">
        <f t="shared" si="50"/>
        <v>122804.71336034765</v>
      </c>
      <c r="AI111" s="567">
        <f t="shared" si="50"/>
        <v>274263.85983810975</v>
      </c>
      <c r="AJ111" s="568"/>
      <c r="AK111" s="557"/>
      <c r="AL111" s="499"/>
    </row>
    <row r="112" spans="1:38" s="414" customFormat="1" ht="12.75" customHeight="1" x14ac:dyDescent="0.25">
      <c r="A112" s="512" t="s">
        <v>629</v>
      </c>
      <c r="B112" s="512"/>
      <c r="C112" s="512"/>
      <c r="D112" s="512"/>
      <c r="E112" s="512"/>
      <c r="F112" s="512"/>
      <c r="G112" s="512"/>
      <c r="H112" s="512"/>
      <c r="I112" s="512"/>
      <c r="J112" s="512"/>
      <c r="K112" s="512"/>
      <c r="L112" s="512"/>
      <c r="M112" s="512"/>
      <c r="N112" s="512"/>
      <c r="O112" s="459"/>
      <c r="P112" s="459"/>
      <c r="Q112" s="504"/>
      <c r="R112" s="504"/>
      <c r="AA112" s="560"/>
      <c r="AB112" s="566" t="s">
        <v>600</v>
      </c>
      <c r="AC112" s="567">
        <f t="shared" ref="AC112:AI112" si="51">S86+S87+S88+S89</f>
        <v>793937.43672660564</v>
      </c>
      <c r="AD112" s="567">
        <f t="shared" si="51"/>
        <v>793937.43672660564</v>
      </c>
      <c r="AE112" s="567">
        <f t="shared" si="51"/>
        <v>323682.18574238539</v>
      </c>
      <c r="AF112" s="567">
        <f t="shared" si="51"/>
        <v>244288.44206972478</v>
      </c>
      <c r="AG112" s="567">
        <f t="shared" si="51"/>
        <v>580185.04991559638</v>
      </c>
      <c r="AH112" s="567">
        <f t="shared" si="51"/>
        <v>183216.33155229362</v>
      </c>
      <c r="AI112" s="567">
        <f t="shared" si="51"/>
        <v>409183.14046678902</v>
      </c>
      <c r="AJ112" s="568"/>
      <c r="AK112" s="557"/>
      <c r="AL112" s="499"/>
    </row>
    <row r="113" spans="1:38" s="414" customFormat="1" ht="12.75" customHeight="1" x14ac:dyDescent="0.25">
      <c r="A113" s="500"/>
      <c r="B113" s="500"/>
      <c r="C113" s="500"/>
      <c r="D113" s="500"/>
      <c r="E113" s="500"/>
      <c r="F113" s="500"/>
      <c r="G113" s="500"/>
      <c r="H113" s="500"/>
      <c r="I113" s="500"/>
      <c r="J113" s="500"/>
      <c r="K113" s="500"/>
      <c r="L113" s="500"/>
      <c r="M113" s="500"/>
      <c r="N113" s="500"/>
      <c r="O113" s="459"/>
      <c r="P113" s="459"/>
      <c r="Q113" s="504"/>
      <c r="R113" s="504"/>
      <c r="S113" s="565"/>
      <c r="T113" s="565"/>
      <c r="U113" s="565"/>
      <c r="V113" s="565"/>
      <c r="W113" s="565"/>
      <c r="X113" s="565"/>
      <c r="Y113" s="565"/>
      <c r="AA113" s="560"/>
      <c r="AB113" s="566">
        <v>225</v>
      </c>
      <c r="AC113" s="567">
        <f t="shared" ref="AC113:AI113" si="52">S91</f>
        <v>248073.39449541288</v>
      </c>
      <c r="AD113" s="567">
        <f t="shared" si="52"/>
        <v>248073.39449541288</v>
      </c>
      <c r="AE113" s="567">
        <f t="shared" si="52"/>
        <v>101137.61467889909</v>
      </c>
      <c r="AF113" s="567">
        <f t="shared" si="52"/>
        <v>76330.275229357794</v>
      </c>
      <c r="AG113" s="567">
        <f t="shared" si="52"/>
        <v>181284.40366972476</v>
      </c>
      <c r="AH113" s="567">
        <f t="shared" si="52"/>
        <v>57247.706422018353</v>
      </c>
      <c r="AI113" s="567">
        <f t="shared" si="52"/>
        <v>127853.21100917432</v>
      </c>
      <c r="AJ113" s="568"/>
      <c r="AK113" s="557"/>
      <c r="AL113" s="499"/>
    </row>
    <row r="114" spans="1:38" s="414" customFormat="1" ht="9.6" customHeight="1" x14ac:dyDescent="0.25">
      <c r="A114" s="500"/>
      <c r="B114" s="500"/>
      <c r="C114" s="500"/>
      <c r="D114" s="500"/>
      <c r="E114" s="500"/>
      <c r="F114" s="500"/>
      <c r="G114" s="500"/>
      <c r="H114" s="500"/>
      <c r="I114" s="500"/>
      <c r="J114" s="500"/>
      <c r="K114" s="500"/>
      <c r="L114" s="500"/>
      <c r="M114" s="500"/>
      <c r="N114" s="500"/>
      <c r="O114" s="459"/>
      <c r="P114" s="459"/>
      <c r="Q114" s="504"/>
      <c r="R114" s="504"/>
      <c r="AA114" s="560"/>
      <c r="AB114" s="566">
        <v>45</v>
      </c>
      <c r="AC114" s="567">
        <f t="shared" ref="AC114:AI114" si="53">S97</f>
        <v>178899.08256880735</v>
      </c>
      <c r="AD114" s="567">
        <f t="shared" si="53"/>
        <v>178899.08256880735</v>
      </c>
      <c r="AE114" s="567">
        <f t="shared" si="53"/>
        <v>72935.779816513765</v>
      </c>
      <c r="AF114" s="567">
        <f t="shared" si="53"/>
        <v>55045.871559633029</v>
      </c>
      <c r="AG114" s="567">
        <f t="shared" si="53"/>
        <v>130733.94495412844</v>
      </c>
      <c r="AH114" s="567">
        <f t="shared" si="53"/>
        <v>41284.403669724772</v>
      </c>
      <c r="AI114" s="567">
        <f t="shared" si="53"/>
        <v>92201.834862385324</v>
      </c>
      <c r="AJ114" s="568"/>
      <c r="AK114" s="557"/>
      <c r="AL114" s="499"/>
    </row>
    <row r="115" spans="1:38" s="414" customFormat="1" ht="15.75" x14ac:dyDescent="0.25">
      <c r="A115" s="459"/>
      <c r="B115" s="493"/>
      <c r="C115" s="493"/>
      <c r="D115" s="493"/>
      <c r="E115" s="459"/>
      <c r="F115" s="459"/>
      <c r="G115" s="459"/>
      <c r="H115" s="459"/>
      <c r="I115" s="459"/>
      <c r="J115" s="459"/>
      <c r="K115" s="459"/>
      <c r="L115" s="459"/>
      <c r="M115" s="459"/>
      <c r="N115" s="459"/>
      <c r="O115" s="459"/>
      <c r="P115" s="459"/>
      <c r="Q115" s="504"/>
      <c r="R115" s="504"/>
      <c r="AA115" s="560"/>
      <c r="AB115" s="566" t="s">
        <v>603</v>
      </c>
      <c r="AC115" s="567">
        <f t="shared" ref="AC115:AI115" si="54">AC116-AC111-AC112-AC113-AC114</f>
        <v>2836738.8256880734</v>
      </c>
      <c r="AD115" s="567">
        <f t="shared" si="54"/>
        <v>2836738.8256880734</v>
      </c>
      <c r="AE115" s="567">
        <f t="shared" si="54"/>
        <v>1156516.5981651372</v>
      </c>
      <c r="AF115" s="567">
        <f t="shared" si="54"/>
        <v>872842.71559633047</v>
      </c>
      <c r="AG115" s="567">
        <f t="shared" si="54"/>
        <v>2073001.4495412852</v>
      </c>
      <c r="AH115" s="567">
        <f t="shared" si="54"/>
        <v>654632.03669724753</v>
      </c>
      <c r="AI115" s="567">
        <f t="shared" si="54"/>
        <v>1462011.5486238536</v>
      </c>
      <c r="AJ115" s="568"/>
      <c r="AK115" s="557"/>
      <c r="AL115" s="499"/>
    </row>
    <row r="116" spans="1:38" s="414" customFormat="1" ht="15.75" x14ac:dyDescent="0.25">
      <c r="A116" s="459"/>
      <c r="B116" s="493"/>
      <c r="C116" s="493"/>
      <c r="D116" s="493"/>
      <c r="E116" s="459"/>
      <c r="F116" s="459"/>
      <c r="G116" s="459"/>
      <c r="H116" s="459"/>
      <c r="I116" s="459"/>
      <c r="J116" s="459"/>
      <c r="K116" s="459"/>
      <c r="L116" s="459"/>
      <c r="M116" s="459"/>
      <c r="N116" s="459"/>
      <c r="O116" s="459"/>
      <c r="P116" s="459"/>
      <c r="Q116" s="504"/>
      <c r="R116" s="504"/>
      <c r="U116" s="569"/>
      <c r="AA116" s="560"/>
      <c r="AB116" s="566" t="s">
        <v>524</v>
      </c>
      <c r="AC116" s="567">
        <f t="shared" ref="AC116:AI116" si="55">S103</f>
        <v>4589802.4973737393</v>
      </c>
      <c r="AD116" s="567">
        <f t="shared" si="55"/>
        <v>4589802.4973737393</v>
      </c>
      <c r="AE116" s="567">
        <f t="shared" si="55"/>
        <v>1871227.1720062166</v>
      </c>
      <c r="AF116" s="567">
        <f t="shared" si="55"/>
        <v>1412246.922268843</v>
      </c>
      <c r="AG116" s="567">
        <f t="shared" si="55"/>
        <v>3354086.4403885021</v>
      </c>
      <c r="AH116" s="567">
        <f t="shared" si="55"/>
        <v>1059185.191701632</v>
      </c>
      <c r="AI116" s="567">
        <f t="shared" si="55"/>
        <v>2365513.5948003121</v>
      </c>
      <c r="AJ116" s="568">
        <f>AC116+AD116+AE116+AF116+AG116+AH116+AI116</f>
        <v>19241864.315912984</v>
      </c>
      <c r="AK116" s="570">
        <f>AJ116-Q103</f>
        <v>0</v>
      </c>
      <c r="AL116" s="499"/>
    </row>
    <row r="117" spans="1:38" s="414" customFormat="1" ht="15.75" x14ac:dyDescent="0.25">
      <c r="A117" s="459"/>
      <c r="B117" s="493"/>
      <c r="C117" s="493"/>
      <c r="D117" s="493"/>
      <c r="E117" s="459"/>
      <c r="F117" s="459"/>
      <c r="G117" s="459"/>
      <c r="H117" s="459"/>
      <c r="I117" s="459"/>
      <c r="J117" s="459"/>
      <c r="K117" s="459"/>
      <c r="L117" s="459"/>
      <c r="M117" s="459"/>
      <c r="N117" s="459"/>
      <c r="O117" s="459"/>
      <c r="P117" s="459"/>
      <c r="Q117" s="504"/>
      <c r="R117" s="504"/>
      <c r="S117" s="569"/>
      <c r="U117" s="569"/>
      <c r="AA117" s="560"/>
      <c r="AB117" s="566" t="s">
        <v>605</v>
      </c>
      <c r="AC117" s="567">
        <f t="shared" ref="AC117:AI117" si="56">S14*$O$103</f>
        <v>4589802.4973737393</v>
      </c>
      <c r="AD117" s="567">
        <f t="shared" si="56"/>
        <v>4589802.4973737393</v>
      </c>
      <c r="AE117" s="567">
        <f t="shared" si="56"/>
        <v>1871227.1720062168</v>
      </c>
      <c r="AF117" s="567">
        <f t="shared" si="56"/>
        <v>1412246.922268843</v>
      </c>
      <c r="AG117" s="567">
        <f t="shared" si="56"/>
        <v>3354086.4403885021</v>
      </c>
      <c r="AH117" s="567">
        <f t="shared" si="56"/>
        <v>1059185.1917016322</v>
      </c>
      <c r="AI117" s="567">
        <f t="shared" si="56"/>
        <v>2365513.5948003121</v>
      </c>
      <c r="AJ117" s="568">
        <f>AC117+AD117+AE117+AF117+AG117+AH117+AI117</f>
        <v>19241864.315912984</v>
      </c>
      <c r="AK117" s="570">
        <f>AJ117-O103</f>
        <v>0</v>
      </c>
      <c r="AL117" s="499"/>
    </row>
    <row r="118" spans="1:38" s="414" customFormat="1" ht="15.75" x14ac:dyDescent="0.25">
      <c r="A118" s="459"/>
      <c r="B118" s="493"/>
      <c r="C118" s="493"/>
      <c r="D118" s="493"/>
      <c r="E118" s="459"/>
      <c r="F118" s="459"/>
      <c r="G118" s="459"/>
      <c r="H118" s="459"/>
      <c r="I118" s="459"/>
      <c r="J118" s="459"/>
      <c r="K118" s="459"/>
      <c r="L118" s="459"/>
      <c r="M118" s="459"/>
      <c r="N118" s="459"/>
      <c r="O118" s="459"/>
      <c r="P118" s="459"/>
      <c r="Q118" s="504"/>
      <c r="R118" s="504"/>
      <c r="AA118" s="560"/>
      <c r="AB118" s="557"/>
      <c r="AC118" s="557"/>
      <c r="AD118" s="557"/>
      <c r="AE118" s="557"/>
      <c r="AF118" s="557"/>
      <c r="AG118" s="557"/>
      <c r="AH118" s="557"/>
      <c r="AI118" s="557"/>
      <c r="AJ118" s="557"/>
      <c r="AK118" s="557"/>
      <c r="AL118" s="499"/>
    </row>
    <row r="119" spans="1:38" s="414" customFormat="1" ht="15.75" x14ac:dyDescent="0.25">
      <c r="A119" s="459"/>
      <c r="B119" s="493"/>
      <c r="C119" s="493"/>
      <c r="D119" s="493"/>
      <c r="E119" s="459"/>
      <c r="F119" s="459"/>
      <c r="G119" s="459"/>
      <c r="H119" s="459"/>
      <c r="I119" s="459"/>
      <c r="J119" s="459"/>
      <c r="K119" s="459"/>
      <c r="L119" s="459"/>
      <c r="M119" s="459"/>
      <c r="N119" s="459"/>
      <c r="O119" s="459"/>
      <c r="P119" s="459"/>
      <c r="Q119" s="504"/>
      <c r="R119" s="504"/>
      <c r="AA119" s="571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11"/>
    </row>
    <row r="120" spans="1:38" s="414" customFormat="1" ht="15.75" x14ac:dyDescent="0.25">
      <c r="A120" s="459"/>
      <c r="B120" s="493"/>
      <c r="C120" s="493"/>
      <c r="D120" s="493"/>
      <c r="E120" s="459"/>
      <c r="F120" s="459"/>
      <c r="G120" s="459"/>
      <c r="H120" s="459"/>
      <c r="I120" s="459"/>
      <c r="J120" s="459"/>
      <c r="K120" s="459"/>
      <c r="L120" s="459"/>
      <c r="M120" s="459"/>
      <c r="N120" s="459"/>
      <c r="O120" s="459"/>
      <c r="P120" s="459"/>
      <c r="Q120" s="504"/>
      <c r="R120" s="504"/>
    </row>
    <row r="121" spans="1:38" s="414" customFormat="1" ht="15.75" x14ac:dyDescent="0.25">
      <c r="A121" s="459"/>
      <c r="B121" s="493"/>
      <c r="C121" s="493"/>
      <c r="D121" s="493"/>
      <c r="E121" s="459"/>
      <c r="F121" s="459"/>
      <c r="G121" s="459"/>
      <c r="H121" s="459"/>
      <c r="I121" s="459"/>
      <c r="J121" s="459"/>
      <c r="K121" s="459"/>
      <c r="L121" s="459"/>
      <c r="M121" s="459"/>
      <c r="N121" s="459"/>
      <c r="O121" s="459"/>
      <c r="P121" s="459"/>
      <c r="Q121" s="504"/>
      <c r="R121" s="504"/>
    </row>
    <row r="122" spans="1:38" s="414" customFormat="1" ht="15.75" x14ac:dyDescent="0.25">
      <c r="A122" s="459"/>
      <c r="B122" s="493"/>
      <c r="C122" s="493"/>
      <c r="D122" s="493"/>
      <c r="E122" s="459"/>
      <c r="F122" s="459"/>
      <c r="G122" s="459"/>
      <c r="H122" s="459"/>
      <c r="I122" s="459"/>
      <c r="J122" s="459"/>
      <c r="K122" s="459"/>
      <c r="L122" s="459"/>
      <c r="M122" s="459"/>
      <c r="N122" s="459"/>
      <c r="O122" s="459"/>
      <c r="P122" s="459"/>
      <c r="Q122" s="504"/>
      <c r="R122" s="504"/>
    </row>
    <row r="123" spans="1:38" s="500" customFormat="1" ht="19.5" customHeight="1" x14ac:dyDescent="0.25">
      <c r="A123" s="500" t="s">
        <v>609</v>
      </c>
      <c r="B123" s="513"/>
      <c r="C123" s="513"/>
      <c r="D123" s="513"/>
      <c r="Q123" s="504"/>
      <c r="R123" s="504"/>
    </row>
    <row r="124" spans="1:38" s="500" customFormat="1" ht="15.75" hidden="1" x14ac:dyDescent="0.25">
      <c r="B124" s="513"/>
      <c r="C124" s="513"/>
      <c r="D124" s="513"/>
    </row>
    <row r="125" spans="1:38" s="500" customFormat="1" ht="24" customHeight="1" x14ac:dyDescent="0.25">
      <c r="A125" s="500" t="s">
        <v>610</v>
      </c>
      <c r="B125" s="513"/>
      <c r="C125" s="513"/>
      <c r="D125" s="513"/>
    </row>
    <row r="126" spans="1:38" s="414" customFormat="1" x14ac:dyDescent="0.2">
      <c r="B126" s="415"/>
      <c r="C126" s="415"/>
      <c r="D126" s="415"/>
    </row>
    <row r="127" spans="1:38" s="414" customFormat="1" ht="51.6" customHeight="1" x14ac:dyDescent="0.25">
      <c r="A127" s="983" t="s">
        <v>611</v>
      </c>
      <c r="B127" s="983"/>
      <c r="C127" s="983"/>
      <c r="D127" s="983"/>
      <c r="E127" s="983"/>
      <c r="F127" s="983"/>
      <c r="G127" s="983"/>
      <c r="H127" s="983"/>
      <c r="Q127" s="514"/>
      <c r="R127" s="514"/>
    </row>
    <row r="128" spans="1:38" s="414" customFormat="1" ht="18" x14ac:dyDescent="0.25">
      <c r="B128" s="415"/>
      <c r="C128" s="415"/>
      <c r="D128" s="415"/>
      <c r="Q128" s="514"/>
      <c r="R128" s="514"/>
    </row>
    <row r="129" spans="2:18" s="414" customFormat="1" ht="18" x14ac:dyDescent="0.25">
      <c r="B129" s="415"/>
      <c r="C129" s="415"/>
      <c r="D129" s="415"/>
      <c r="Q129" s="514"/>
      <c r="R129" s="514"/>
    </row>
    <row r="130" spans="2:18" s="414" customFormat="1" ht="18" x14ac:dyDescent="0.25">
      <c r="B130" s="415"/>
      <c r="C130" s="415"/>
      <c r="D130" s="415"/>
      <c r="Q130" s="516"/>
      <c r="R130" s="516"/>
    </row>
    <row r="131" spans="2:18" ht="18" x14ac:dyDescent="0.25">
      <c r="Q131" s="573"/>
      <c r="R131" s="573"/>
    </row>
    <row r="132" spans="2:18" ht="18" x14ac:dyDescent="0.25">
      <c r="Q132" s="573"/>
      <c r="R132" s="573"/>
    </row>
  </sheetData>
  <mergeCells count="99">
    <mergeCell ref="P1:Q1"/>
    <mergeCell ref="A4:Q4"/>
    <mergeCell ref="A5:Q5"/>
    <mergeCell ref="A6:Q6"/>
    <mergeCell ref="A7:Q7"/>
    <mergeCell ref="A9:A11"/>
    <mergeCell ref="B9:B11"/>
    <mergeCell ref="C9:D11"/>
    <mergeCell ref="E9:Q9"/>
    <mergeCell ref="E10:H10"/>
    <mergeCell ref="I10:L10"/>
    <mergeCell ref="M10:N10"/>
    <mergeCell ref="O10:Q10"/>
    <mergeCell ref="S10:Y10"/>
    <mergeCell ref="S11:S12"/>
    <mergeCell ref="T11:T12"/>
    <mergeCell ref="U11:U12"/>
    <mergeCell ref="V11:V12"/>
    <mergeCell ref="W11:W12"/>
    <mergeCell ref="X11:X12"/>
    <mergeCell ref="Y11:Y12"/>
    <mergeCell ref="A13:O13"/>
    <mergeCell ref="A14:O14"/>
    <mergeCell ref="C15:D17"/>
    <mergeCell ref="C18:D18"/>
    <mergeCell ref="A19:Q19"/>
    <mergeCell ref="C20:D21"/>
    <mergeCell ref="C22:D22"/>
    <mergeCell ref="C23:D24"/>
    <mergeCell ref="C25:D25"/>
    <mergeCell ref="C26:D28"/>
    <mergeCell ref="C29:D29"/>
    <mergeCell ref="A30:P30"/>
    <mergeCell ref="A31:P31"/>
    <mergeCell ref="A32:Q32"/>
    <mergeCell ref="C33:D34"/>
    <mergeCell ref="C35:D36"/>
    <mergeCell ref="C37:D37"/>
    <mergeCell ref="C38:D38"/>
    <mergeCell ref="C39:D39"/>
    <mergeCell ref="C40:D40"/>
    <mergeCell ref="C41:D41"/>
    <mergeCell ref="C42:D42"/>
    <mergeCell ref="A43:Q43"/>
    <mergeCell ref="A44:Q44"/>
    <mergeCell ref="A45:Q45"/>
    <mergeCell ref="C46:D48"/>
    <mergeCell ref="C49:D49"/>
    <mergeCell ref="A50:Q50"/>
    <mergeCell ref="A51:Q51"/>
    <mergeCell ref="C52:D52"/>
    <mergeCell ref="C53:D54"/>
    <mergeCell ref="C55:D55"/>
    <mergeCell ref="C56:D58"/>
    <mergeCell ref="C59:D59"/>
    <mergeCell ref="A60:P60"/>
    <mergeCell ref="A61:P61"/>
    <mergeCell ref="A62:Q62"/>
    <mergeCell ref="C63:D66"/>
    <mergeCell ref="C67:D69"/>
    <mergeCell ref="E68:H68"/>
    <mergeCell ref="C70:D72"/>
    <mergeCell ref="C73:D74"/>
    <mergeCell ref="C75:D75"/>
    <mergeCell ref="A77:P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AH108:AH109"/>
    <mergeCell ref="AI108:AI109"/>
    <mergeCell ref="A127:H127"/>
    <mergeCell ref="AC108:AC109"/>
    <mergeCell ref="AD108:AD109"/>
    <mergeCell ref="AE108:AE109"/>
    <mergeCell ref="AF108:AF109"/>
    <mergeCell ref="AG108:AG109"/>
  </mergeCells>
  <pageMargins left="0" right="0" top="0.55138888888888904" bottom="0" header="0.51180555555555496" footer="0.51180555555555496"/>
  <pageSetup paperSize="9" scale="32" firstPageNumber="0" fitToHeight="3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MK132"/>
  <sheetViews>
    <sheetView view="pageBreakPreview" zoomScale="55" zoomScaleNormal="100" zoomScalePageLayoutView="55" workbookViewId="0">
      <pane xSplit="2" ySplit="11" topLeftCell="C57" activePane="bottomRight" state="frozen"/>
      <selection pane="topRight" activeCell="J1" sqref="J1"/>
      <selection pane="bottomLeft" activeCell="A12" sqref="A12"/>
      <selection pane="bottomRight" activeCell="O48" sqref="O48"/>
    </sheetView>
  </sheetViews>
  <sheetFormatPr defaultRowHeight="12.75" x14ac:dyDescent="0.2"/>
  <cols>
    <col min="1" max="1" width="47.85546875" style="517" customWidth="1"/>
    <col min="2" max="2" width="10.140625" style="518" customWidth="1"/>
    <col min="3" max="3" width="29.85546875" style="518" customWidth="1"/>
    <col min="4" max="4" width="26" style="518" customWidth="1"/>
    <col min="5" max="5" width="12.7109375" style="517" customWidth="1"/>
    <col min="6" max="6" width="12.28515625" style="517" customWidth="1"/>
    <col min="7" max="7" width="15.140625" style="517" customWidth="1"/>
    <col min="8" max="12" width="14.7109375" style="517" customWidth="1"/>
    <col min="13" max="13" width="16.7109375" style="517" customWidth="1"/>
    <col min="14" max="14" width="14.7109375" style="517" customWidth="1"/>
    <col min="15" max="15" width="15.42578125" style="517" customWidth="1"/>
    <col min="16" max="16" width="14.5703125" style="517" customWidth="1"/>
    <col min="17" max="17" width="19.5703125" style="517" customWidth="1"/>
    <col min="18" max="18" width="13.7109375" style="517" customWidth="1"/>
    <col min="19" max="19" width="12.42578125" style="517" customWidth="1"/>
    <col min="20" max="21" width="20.28515625" style="517" customWidth="1"/>
    <col min="22" max="22" width="20.140625" style="517" customWidth="1"/>
    <col min="23" max="23" width="21.7109375" style="517" customWidth="1"/>
    <col min="24" max="24" width="18.140625" style="517" customWidth="1"/>
    <col min="25" max="25" width="18.28515625" style="517" customWidth="1"/>
    <col min="26" max="26" width="20.7109375" style="517" customWidth="1"/>
    <col min="27" max="27" width="10.7109375" style="517" customWidth="1"/>
    <col min="28" max="28" width="9.140625" style="517" customWidth="1"/>
    <col min="29" max="30" width="10.28515625" style="517" customWidth="1"/>
    <col min="31" max="31" width="15.85546875" style="517" customWidth="1"/>
    <col min="32" max="32" width="10.28515625" style="517" customWidth="1"/>
    <col min="33" max="33" width="8.5703125" style="517" customWidth="1"/>
    <col min="34" max="34" width="21.140625" style="517" customWidth="1"/>
    <col min="35" max="35" width="15.140625" style="517" customWidth="1"/>
    <col min="36" max="36" width="9.5703125" style="517" customWidth="1"/>
    <col min="37" max="37" width="8.42578125" style="517" customWidth="1"/>
    <col min="38" max="1025" width="9.140625" style="517" customWidth="1"/>
  </cols>
  <sheetData>
    <row r="1" spans="1:26" s="414" customFormat="1" ht="15.75" x14ac:dyDescent="0.25">
      <c r="A1" s="417"/>
      <c r="B1" s="415"/>
      <c r="C1" s="415"/>
      <c r="D1" s="415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1005" t="s">
        <v>509</v>
      </c>
      <c r="Q1" s="1005"/>
    </row>
    <row r="2" spans="1:26" s="414" customFormat="1" ht="13.5" customHeight="1" x14ac:dyDescent="0.25">
      <c r="A2" s="418"/>
      <c r="B2" s="415"/>
      <c r="C2" s="415"/>
      <c r="D2" s="415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</row>
    <row r="3" spans="1:26" s="414" customFormat="1" ht="14.25" hidden="1" x14ac:dyDescent="0.2">
      <c r="A3" s="420"/>
      <c r="B3" s="415"/>
      <c r="C3" s="415"/>
      <c r="D3" s="415"/>
    </row>
    <row r="4" spans="1:26" s="414" customFormat="1" ht="18.75" customHeight="1" x14ac:dyDescent="0.3">
      <c r="A4" s="1006" t="s">
        <v>510</v>
      </c>
      <c r="B4" s="1006"/>
      <c r="C4" s="1006"/>
      <c r="D4" s="1006"/>
      <c r="E4" s="1006"/>
      <c r="F4" s="1006"/>
      <c r="G4" s="1006"/>
      <c r="H4" s="1006"/>
      <c r="I4" s="1006"/>
      <c r="J4" s="1006"/>
      <c r="K4" s="1006"/>
      <c r="L4" s="1006"/>
      <c r="M4" s="1006"/>
      <c r="N4" s="1006"/>
      <c r="O4" s="1006"/>
      <c r="P4" s="1006"/>
      <c r="Q4" s="1006"/>
      <c r="T4" s="574"/>
      <c r="U4" s="574"/>
      <c r="V4" s="574"/>
      <c r="W4" s="574"/>
      <c r="X4" s="574"/>
      <c r="Y4" s="574"/>
      <c r="Z4" s="574"/>
    </row>
    <row r="5" spans="1:26" s="414" customFormat="1" ht="15.75" hidden="1" customHeight="1" x14ac:dyDescent="0.25">
      <c r="A5" s="1007"/>
      <c r="B5" s="1007"/>
      <c r="C5" s="1007"/>
      <c r="D5" s="1007"/>
      <c r="E5" s="1007"/>
      <c r="F5" s="1007"/>
      <c r="G5" s="1007"/>
      <c r="H5" s="1007"/>
      <c r="I5" s="1007"/>
      <c r="J5" s="1007"/>
      <c r="K5" s="1007"/>
      <c r="L5" s="1007"/>
      <c r="M5" s="1007"/>
      <c r="N5" s="1007"/>
      <c r="O5" s="1007"/>
      <c r="P5" s="1007"/>
      <c r="Q5" s="1007"/>
    </row>
    <row r="6" spans="1:26" s="414" customFormat="1" ht="51" customHeight="1" x14ac:dyDescent="0.25">
      <c r="A6" s="1008" t="str">
        <f>'Прил.9 услуги'!B20</f>
        <v>гражданин при наличии ребенка или детей (в том числе находящихся под опекой, попечительством), испытывающих трудности в социальной адаптации</v>
      </c>
      <c r="B6" s="1008"/>
      <c r="C6" s="1008"/>
      <c r="D6" s="1008"/>
      <c r="E6" s="1008"/>
      <c r="F6" s="1008"/>
      <c r="G6" s="1008"/>
      <c r="H6" s="1008"/>
      <c r="I6" s="1008"/>
      <c r="J6" s="1008"/>
      <c r="K6" s="1008"/>
      <c r="L6" s="1008"/>
      <c r="M6" s="1008"/>
      <c r="N6" s="1008"/>
      <c r="O6" s="1008"/>
      <c r="P6" s="1008"/>
      <c r="Q6" s="1008"/>
      <c r="T6" s="557"/>
      <c r="U6" s="557"/>
      <c r="V6" s="557"/>
      <c r="W6" s="557"/>
      <c r="X6" s="557"/>
      <c r="Y6" s="557"/>
      <c r="Z6" s="557"/>
    </row>
    <row r="7" spans="1:26" s="414" customFormat="1" ht="14.25" customHeight="1" x14ac:dyDescent="0.2">
      <c r="A7" s="1009" t="s">
        <v>511</v>
      </c>
      <c r="B7" s="1009"/>
      <c r="C7" s="1009"/>
      <c r="D7" s="1009"/>
      <c r="E7" s="1009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T7" s="557"/>
      <c r="U7" s="557"/>
      <c r="V7" s="557"/>
      <c r="W7" s="557"/>
      <c r="X7" s="557"/>
      <c r="Y7" s="557"/>
      <c r="Z7" s="557"/>
    </row>
    <row r="8" spans="1:26" s="414" customFormat="1" ht="12.75" customHeight="1" x14ac:dyDescent="0.2">
      <c r="A8" s="423"/>
      <c r="B8" s="423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U8" s="1017" t="s">
        <v>613</v>
      </c>
      <c r="V8" s="1017"/>
      <c r="W8" s="1017"/>
      <c r="X8" s="1017"/>
      <c r="Y8" s="1017"/>
      <c r="Z8" s="1017"/>
    </row>
    <row r="9" spans="1:26" s="414" customFormat="1" ht="16.5" customHeight="1" x14ac:dyDescent="0.25">
      <c r="A9" s="993" t="s">
        <v>512</v>
      </c>
      <c r="B9" s="993" t="s">
        <v>486</v>
      </c>
      <c r="C9" s="993" t="s">
        <v>183</v>
      </c>
      <c r="D9" s="993"/>
      <c r="E9" s="1001" t="s">
        <v>513</v>
      </c>
      <c r="F9" s="1001"/>
      <c r="G9" s="1001"/>
      <c r="H9" s="1001"/>
      <c r="I9" s="1001"/>
      <c r="J9" s="1001"/>
      <c r="K9" s="1001"/>
      <c r="L9" s="1001"/>
      <c r="M9" s="1001"/>
      <c r="N9" s="1001"/>
      <c r="O9" s="1001"/>
      <c r="P9" s="1001"/>
      <c r="Q9" s="1001"/>
      <c r="U9" s="1017"/>
      <c r="V9" s="1017"/>
      <c r="W9" s="1017"/>
      <c r="X9" s="1017"/>
      <c r="Y9" s="1017"/>
      <c r="Z9" s="1017"/>
    </row>
    <row r="10" spans="1:26" s="414" customFormat="1" ht="33.75" customHeight="1" x14ac:dyDescent="0.2">
      <c r="A10" s="993"/>
      <c r="B10" s="993"/>
      <c r="C10" s="993"/>
      <c r="D10" s="993"/>
      <c r="E10" s="993" t="s">
        <v>514</v>
      </c>
      <c r="F10" s="993"/>
      <c r="G10" s="993"/>
      <c r="H10" s="993"/>
      <c r="I10" s="1002" t="s">
        <v>515</v>
      </c>
      <c r="J10" s="1002"/>
      <c r="K10" s="1002"/>
      <c r="L10" s="1002"/>
      <c r="M10" s="1003" t="s">
        <v>516</v>
      </c>
      <c r="N10" s="1003"/>
      <c r="O10" s="1004" t="s">
        <v>517</v>
      </c>
      <c r="P10" s="1004"/>
      <c r="Q10" s="1004"/>
      <c r="T10" s="1021" t="s">
        <v>614</v>
      </c>
      <c r="U10" s="1021" t="s">
        <v>630</v>
      </c>
      <c r="V10" s="1021" t="s">
        <v>617</v>
      </c>
      <c r="W10" s="1021" t="s">
        <v>631</v>
      </c>
      <c r="X10" s="1021" t="s">
        <v>619</v>
      </c>
      <c r="Y10" s="1021" t="s">
        <v>620</v>
      </c>
      <c r="Z10" s="1021" t="s">
        <v>632</v>
      </c>
    </row>
    <row r="11" spans="1:26" s="414" customFormat="1" ht="104.25" customHeight="1" x14ac:dyDescent="0.2">
      <c r="A11" s="993"/>
      <c r="B11" s="993"/>
      <c r="C11" s="993"/>
      <c r="D11" s="993"/>
      <c r="E11" s="425" t="s">
        <v>518</v>
      </c>
      <c r="F11" s="425" t="s">
        <v>519</v>
      </c>
      <c r="G11" s="425" t="s">
        <v>520</v>
      </c>
      <c r="H11" s="424" t="s">
        <v>521</v>
      </c>
      <c r="I11" s="425" t="s">
        <v>518</v>
      </c>
      <c r="J11" s="425" t="s">
        <v>519</v>
      </c>
      <c r="K11" s="425" t="s">
        <v>520</v>
      </c>
      <c r="L11" s="425" t="s">
        <v>521</v>
      </c>
      <c r="M11" s="428" t="s">
        <v>522</v>
      </c>
      <c r="N11" s="426" t="s">
        <v>523</v>
      </c>
      <c r="O11" s="428" t="s">
        <v>522</v>
      </c>
      <c r="P11" s="426" t="s">
        <v>523</v>
      </c>
      <c r="Q11" s="427" t="s">
        <v>524</v>
      </c>
      <c r="T11" s="1021"/>
      <c r="U11" s="1021"/>
      <c r="V11" s="1021"/>
      <c r="W11" s="1021"/>
      <c r="X11" s="1021"/>
      <c r="Y11" s="1021"/>
      <c r="Z11" s="1021"/>
    </row>
    <row r="12" spans="1:26" s="414" customFormat="1" x14ac:dyDescent="0.2">
      <c r="A12" s="430">
        <v>1</v>
      </c>
      <c r="B12" s="430">
        <v>2</v>
      </c>
      <c r="C12" s="430">
        <v>3</v>
      </c>
      <c r="D12" s="430"/>
      <c r="E12" s="430">
        <v>4</v>
      </c>
      <c r="F12" s="430">
        <v>5</v>
      </c>
      <c r="G12" s="430">
        <v>6</v>
      </c>
      <c r="H12" s="430">
        <v>7</v>
      </c>
      <c r="I12" s="430">
        <v>8</v>
      </c>
      <c r="J12" s="430">
        <v>9</v>
      </c>
      <c r="K12" s="430">
        <v>10</v>
      </c>
      <c r="L12" s="430">
        <v>11</v>
      </c>
      <c r="M12" s="430">
        <v>12</v>
      </c>
      <c r="N12" s="430">
        <v>13</v>
      </c>
      <c r="O12" s="430">
        <v>8</v>
      </c>
      <c r="P12" s="430">
        <f>O12+1</f>
        <v>9</v>
      </c>
      <c r="Q12" s="430" t="s">
        <v>525</v>
      </c>
      <c r="T12" s="575"/>
      <c r="U12" s="575"/>
      <c r="V12" s="575"/>
      <c r="W12" s="575"/>
      <c r="X12" s="575"/>
      <c r="Y12" s="575"/>
      <c r="Z12" s="575"/>
    </row>
    <row r="13" spans="1:26" s="414" customFormat="1" ht="27.75" customHeight="1" x14ac:dyDescent="0.2">
      <c r="A13" s="1015" t="s">
        <v>633</v>
      </c>
      <c r="B13" s="1015"/>
      <c r="C13" s="1015"/>
      <c r="D13" s="1015"/>
      <c r="E13" s="1015"/>
      <c r="F13" s="1015"/>
      <c r="G13" s="1015"/>
      <c r="H13" s="1015"/>
      <c r="I13" s="1015"/>
      <c r="J13" s="1015"/>
      <c r="K13" s="1015"/>
      <c r="L13" s="1015"/>
      <c r="M13" s="525"/>
      <c r="N13" s="576"/>
      <c r="O13" s="525"/>
      <c r="P13" s="525"/>
      <c r="Q13" s="577"/>
      <c r="R13" s="565">
        <f>T13+U13+V13+W13+X13+Y13+Z13</f>
        <v>0</v>
      </c>
      <c r="T13" s="578">
        <f>'Прил.9 услуги'!$D21</f>
        <v>0</v>
      </c>
      <c r="U13" s="578">
        <f>'Прил.9 услуги'!$D22</f>
        <v>0</v>
      </c>
      <c r="V13" s="578">
        <f>'Прил.9 услуги'!$D23</f>
        <v>0</v>
      </c>
      <c r="W13" s="578">
        <f>'Прил.9 услуги'!$D24</f>
        <v>0</v>
      </c>
      <c r="X13" s="578">
        <f>'Прил.9 услуги'!$D25</f>
        <v>0</v>
      </c>
      <c r="Y13" s="578">
        <f>'Прил.9 услуги'!$D26</f>
        <v>0</v>
      </c>
      <c r="Z13" s="578">
        <f>'Прил.9 услуги'!$D27</f>
        <v>0</v>
      </c>
    </row>
    <row r="14" spans="1:26" s="432" customFormat="1" ht="18" customHeight="1" x14ac:dyDescent="0.25">
      <c r="A14" s="999" t="s">
        <v>527</v>
      </c>
      <c r="B14" s="999"/>
      <c r="C14" s="999"/>
      <c r="D14" s="999"/>
      <c r="E14" s="999"/>
      <c r="F14" s="999"/>
      <c r="G14" s="999"/>
      <c r="H14" s="999"/>
      <c r="I14" s="999"/>
      <c r="J14" s="999"/>
      <c r="K14" s="999"/>
      <c r="L14" s="999"/>
      <c r="M14" s="999"/>
      <c r="N14" s="999"/>
      <c r="O14" s="999"/>
      <c r="P14" s="999"/>
      <c r="Q14" s="999"/>
      <c r="R14" s="565" t="e">
        <f>T14+U14+V14+W14+X14+Y14+Z14</f>
        <v>#DIV/0!</v>
      </c>
      <c r="T14" s="394" t="e">
        <f t="shared" ref="T14:Z14" si="0">T13/$R$13</f>
        <v>#DIV/0!</v>
      </c>
      <c r="U14" s="394" t="e">
        <f t="shared" si="0"/>
        <v>#DIV/0!</v>
      </c>
      <c r="V14" s="394" t="e">
        <f t="shared" si="0"/>
        <v>#DIV/0!</v>
      </c>
      <c r="W14" s="394" t="e">
        <f t="shared" si="0"/>
        <v>#DIV/0!</v>
      </c>
      <c r="X14" s="394" t="e">
        <f t="shared" si="0"/>
        <v>#DIV/0!</v>
      </c>
      <c r="Y14" s="394" t="e">
        <f t="shared" si="0"/>
        <v>#DIV/0!</v>
      </c>
      <c r="Z14" s="394" t="e">
        <f t="shared" si="0"/>
        <v>#DIV/0!</v>
      </c>
    </row>
    <row r="15" spans="1:26" s="432" customFormat="1" ht="37.5" customHeight="1" x14ac:dyDescent="0.25">
      <c r="A15" s="387" t="s">
        <v>528</v>
      </c>
      <c r="B15" s="433"/>
      <c r="C15" s="982" t="s">
        <v>529</v>
      </c>
      <c r="D15" s="982"/>
      <c r="E15" s="394" t="s">
        <v>86</v>
      </c>
      <c r="F15" s="394" t="s">
        <v>86</v>
      </c>
      <c r="G15" s="394" t="s">
        <v>86</v>
      </c>
      <c r="H15" s="394" t="s">
        <v>86</v>
      </c>
      <c r="I15" s="394" t="s">
        <v>86</v>
      </c>
      <c r="J15" s="394" t="s">
        <v>86</v>
      </c>
      <c r="K15" s="394" t="s">
        <v>86</v>
      </c>
      <c r="L15" s="394" t="s">
        <v>86</v>
      </c>
      <c r="M15" s="394"/>
      <c r="N15" s="394"/>
      <c r="O15" s="394" t="s">
        <v>86</v>
      </c>
      <c r="P15" s="394" t="s">
        <v>86</v>
      </c>
      <c r="Q15" s="394" t="s">
        <v>86</v>
      </c>
      <c r="T15" s="394"/>
      <c r="U15" s="394"/>
      <c r="V15" s="394"/>
      <c r="W15" s="394"/>
      <c r="X15" s="394"/>
      <c r="Y15" s="394"/>
      <c r="Z15" s="394"/>
    </row>
    <row r="16" spans="1:26" s="432" customFormat="1" ht="24" customHeight="1" x14ac:dyDescent="0.25">
      <c r="A16" s="400" t="s">
        <v>530</v>
      </c>
      <c r="B16" s="433">
        <v>211</v>
      </c>
      <c r="C16" s="982"/>
      <c r="D16" s="982"/>
      <c r="E16" s="394" t="s">
        <v>86</v>
      </c>
      <c r="F16" s="394" t="s">
        <v>86</v>
      </c>
      <c r="G16" s="394" t="s">
        <v>86</v>
      </c>
      <c r="H16" s="394" t="s">
        <v>86</v>
      </c>
      <c r="I16" s="394" t="s">
        <v>86</v>
      </c>
      <c r="J16" s="394" t="s">
        <v>86</v>
      </c>
      <c r="K16" s="394" t="s">
        <v>86</v>
      </c>
      <c r="L16" s="394" t="s">
        <v>86</v>
      </c>
      <c r="M16" s="434"/>
      <c r="N16" s="434"/>
      <c r="O16" s="394">
        <v>0</v>
      </c>
      <c r="P16" s="434"/>
      <c r="Q16" s="435">
        <f>O16</f>
        <v>0</v>
      </c>
      <c r="S16" s="533" t="e">
        <f>SUM(U16:Z16)-Q16</f>
        <v>#DIV/0!</v>
      </c>
      <c r="T16" s="394" t="e">
        <f t="shared" ref="T16:Z17" si="1">$Q16*T$14</f>
        <v>#DIV/0!</v>
      </c>
      <c r="U16" s="394" t="e">
        <f t="shared" si="1"/>
        <v>#DIV/0!</v>
      </c>
      <c r="V16" s="394" t="e">
        <f t="shared" si="1"/>
        <v>#DIV/0!</v>
      </c>
      <c r="W16" s="394" t="e">
        <f t="shared" si="1"/>
        <v>#DIV/0!</v>
      </c>
      <c r="X16" s="394" t="e">
        <f t="shared" si="1"/>
        <v>#DIV/0!</v>
      </c>
      <c r="Y16" s="394" t="e">
        <f t="shared" si="1"/>
        <v>#DIV/0!</v>
      </c>
      <c r="Z16" s="394" t="e">
        <f t="shared" si="1"/>
        <v>#DIV/0!</v>
      </c>
    </row>
    <row r="17" spans="1:26" s="432" customFormat="1" ht="22.5" customHeight="1" x14ac:dyDescent="0.25">
      <c r="A17" s="400" t="s">
        <v>531</v>
      </c>
      <c r="B17" s="433">
        <v>213</v>
      </c>
      <c r="C17" s="982"/>
      <c r="D17" s="982"/>
      <c r="E17" s="394" t="s">
        <v>86</v>
      </c>
      <c r="F17" s="394" t="s">
        <v>86</v>
      </c>
      <c r="G17" s="394" t="s">
        <v>86</v>
      </c>
      <c r="H17" s="394" t="s">
        <v>86</v>
      </c>
      <c r="I17" s="394" t="s">
        <v>86</v>
      </c>
      <c r="J17" s="394" t="s">
        <v>86</v>
      </c>
      <c r="K17" s="394" t="s">
        <v>86</v>
      </c>
      <c r="L17" s="394" t="s">
        <v>86</v>
      </c>
      <c r="M17" s="435">
        <f>M16*30.2%</f>
        <v>0</v>
      </c>
      <c r="N17" s="435">
        <f>N16*30.2%</f>
        <v>0</v>
      </c>
      <c r="O17" s="435">
        <v>0</v>
      </c>
      <c r="P17" s="394">
        <f>P16*30.2%</f>
        <v>0</v>
      </c>
      <c r="Q17" s="435">
        <f>O17</f>
        <v>0</v>
      </c>
      <c r="S17" s="432" t="e">
        <f>SUM(U17:Z17)-Q17</f>
        <v>#DIV/0!</v>
      </c>
      <c r="T17" s="394" t="e">
        <f t="shared" si="1"/>
        <v>#DIV/0!</v>
      </c>
      <c r="U17" s="394" t="e">
        <f t="shared" si="1"/>
        <v>#DIV/0!</v>
      </c>
      <c r="V17" s="394" t="e">
        <f t="shared" si="1"/>
        <v>#DIV/0!</v>
      </c>
      <c r="W17" s="394" t="e">
        <f t="shared" si="1"/>
        <v>#DIV/0!</v>
      </c>
      <c r="X17" s="394" t="e">
        <f t="shared" si="1"/>
        <v>#DIV/0!</v>
      </c>
      <c r="Y17" s="394" t="e">
        <f t="shared" si="1"/>
        <v>#DIV/0!</v>
      </c>
      <c r="Z17" s="394" t="e">
        <f t="shared" si="1"/>
        <v>#DIV/0!</v>
      </c>
    </row>
    <row r="18" spans="1:26" s="432" customFormat="1" ht="19.5" customHeight="1" x14ac:dyDescent="0.25">
      <c r="A18" s="436" t="s">
        <v>532</v>
      </c>
      <c r="B18" s="437"/>
      <c r="C18" s="988"/>
      <c r="D18" s="988"/>
      <c r="E18" s="439" t="s">
        <v>86</v>
      </c>
      <c r="F18" s="439" t="s">
        <v>86</v>
      </c>
      <c r="G18" s="439" t="s">
        <v>86</v>
      </c>
      <c r="H18" s="439" t="s">
        <v>86</v>
      </c>
      <c r="I18" s="439" t="s">
        <v>86</v>
      </c>
      <c r="J18" s="439" t="s">
        <v>86</v>
      </c>
      <c r="K18" s="439" t="s">
        <v>86</v>
      </c>
      <c r="L18" s="439" t="s">
        <v>86</v>
      </c>
      <c r="M18" s="440">
        <f>M16+M17</f>
        <v>0</v>
      </c>
      <c r="N18" s="440">
        <f>N16+N17</f>
        <v>0</v>
      </c>
      <c r="O18" s="440">
        <f>O16+O17</f>
        <v>0</v>
      </c>
      <c r="P18" s="439">
        <f>P16+P17</f>
        <v>0</v>
      </c>
      <c r="Q18" s="440">
        <f>O18</f>
        <v>0</v>
      </c>
      <c r="S18" s="432" t="e">
        <f>SUM(U18:Z18)-Q18</f>
        <v>#DIV/0!</v>
      </c>
      <c r="T18" s="440" t="e">
        <f t="shared" ref="T18:Z18" si="2">T16+T17</f>
        <v>#DIV/0!</v>
      </c>
      <c r="U18" s="440" t="e">
        <f t="shared" si="2"/>
        <v>#DIV/0!</v>
      </c>
      <c r="V18" s="440" t="e">
        <f t="shared" si="2"/>
        <v>#DIV/0!</v>
      </c>
      <c r="W18" s="440" t="e">
        <f t="shared" si="2"/>
        <v>#DIV/0!</v>
      </c>
      <c r="X18" s="440" t="e">
        <f t="shared" si="2"/>
        <v>#DIV/0!</v>
      </c>
      <c r="Y18" s="440" t="e">
        <f t="shared" si="2"/>
        <v>#DIV/0!</v>
      </c>
      <c r="Z18" s="440" t="e">
        <f t="shared" si="2"/>
        <v>#DIV/0!</v>
      </c>
    </row>
    <row r="19" spans="1:26" s="432" customFormat="1" ht="19.5" customHeight="1" x14ac:dyDescent="0.25">
      <c r="A19" s="1000" t="s">
        <v>533</v>
      </c>
      <c r="B19" s="1000"/>
      <c r="C19" s="1000"/>
      <c r="D19" s="1000"/>
      <c r="E19" s="1000"/>
      <c r="F19" s="1000"/>
      <c r="G19" s="1000"/>
      <c r="H19" s="1000"/>
      <c r="I19" s="1000"/>
      <c r="J19" s="1000"/>
      <c r="K19" s="1000"/>
      <c r="L19" s="1000"/>
      <c r="M19" s="1000"/>
      <c r="N19" s="1000"/>
      <c r="O19" s="1000"/>
      <c r="P19" s="1000"/>
      <c r="Q19" s="1000"/>
    </row>
    <row r="20" spans="1:26" s="432" customFormat="1" ht="20.25" customHeight="1" x14ac:dyDescent="0.25">
      <c r="A20" s="387" t="s">
        <v>493</v>
      </c>
      <c r="B20" s="364">
        <v>221</v>
      </c>
      <c r="C20" s="971" t="s">
        <v>534</v>
      </c>
      <c r="D20" s="971"/>
      <c r="E20" s="394" t="s">
        <v>86</v>
      </c>
      <c r="F20" s="394" t="s">
        <v>86</v>
      </c>
      <c r="G20" s="441"/>
      <c r="H20" s="394" t="s">
        <v>86</v>
      </c>
      <c r="I20" s="394" t="s">
        <v>86</v>
      </c>
      <c r="J20" s="394" t="s">
        <v>86</v>
      </c>
      <c r="K20" s="441"/>
      <c r="L20" s="394" t="s">
        <v>86</v>
      </c>
      <c r="M20" s="394">
        <f>G20</f>
        <v>0</v>
      </c>
      <c r="N20" s="394">
        <f>K20</f>
        <v>0</v>
      </c>
      <c r="O20" s="442">
        <f>'Прил.10 прочие'!J10</f>
        <v>0</v>
      </c>
      <c r="P20" s="394"/>
      <c r="Q20" s="394">
        <f t="shared" ref="Q20:Q28" si="3">O20+P20</f>
        <v>0</v>
      </c>
      <c r="S20" s="432" t="e">
        <f t="shared" ref="S20:S29" si="4">SUM(U20:Z20)-Q20</f>
        <v>#DIV/0!</v>
      </c>
      <c r="T20" s="394" t="e">
        <f t="shared" ref="T20:Z28" si="5">$Q20*T$14</f>
        <v>#DIV/0!</v>
      </c>
      <c r="U20" s="394" t="e">
        <f t="shared" si="5"/>
        <v>#DIV/0!</v>
      </c>
      <c r="V20" s="394" t="e">
        <f t="shared" si="5"/>
        <v>#DIV/0!</v>
      </c>
      <c r="W20" s="394" t="e">
        <f t="shared" si="5"/>
        <v>#DIV/0!</v>
      </c>
      <c r="X20" s="394" t="e">
        <f t="shared" si="5"/>
        <v>#DIV/0!</v>
      </c>
      <c r="Y20" s="394" t="e">
        <f t="shared" si="5"/>
        <v>#DIV/0!</v>
      </c>
      <c r="Z20" s="394" t="e">
        <f t="shared" si="5"/>
        <v>#DIV/0!</v>
      </c>
    </row>
    <row r="21" spans="1:26" s="432" customFormat="1" ht="20.25" customHeight="1" x14ac:dyDescent="0.25">
      <c r="A21" s="387" t="s">
        <v>494</v>
      </c>
      <c r="B21" s="364">
        <v>222</v>
      </c>
      <c r="C21" s="971"/>
      <c r="D21" s="971"/>
      <c r="E21" s="394" t="s">
        <v>86</v>
      </c>
      <c r="F21" s="394" t="s">
        <v>86</v>
      </c>
      <c r="G21" s="441"/>
      <c r="H21" s="394" t="s">
        <v>86</v>
      </c>
      <c r="I21" s="394" t="s">
        <v>86</v>
      </c>
      <c r="J21" s="394" t="s">
        <v>86</v>
      </c>
      <c r="K21" s="441"/>
      <c r="L21" s="394" t="s">
        <v>86</v>
      </c>
      <c r="M21" s="394">
        <f>G21</f>
        <v>0</v>
      </c>
      <c r="N21" s="394">
        <f>K21</f>
        <v>0</v>
      </c>
      <c r="O21" s="442">
        <f>'Прил.10 прочие'!J14</f>
        <v>0</v>
      </c>
      <c r="P21" s="394"/>
      <c r="Q21" s="394">
        <f t="shared" si="3"/>
        <v>0</v>
      </c>
      <c r="S21" s="432" t="e">
        <f t="shared" si="4"/>
        <v>#DIV/0!</v>
      </c>
      <c r="T21" s="394" t="e">
        <f t="shared" si="5"/>
        <v>#DIV/0!</v>
      </c>
      <c r="U21" s="394" t="e">
        <f t="shared" si="5"/>
        <v>#DIV/0!</v>
      </c>
      <c r="V21" s="394" t="e">
        <f t="shared" si="5"/>
        <v>#DIV/0!</v>
      </c>
      <c r="W21" s="394" t="e">
        <f t="shared" si="5"/>
        <v>#DIV/0!</v>
      </c>
      <c r="X21" s="394" t="e">
        <f t="shared" si="5"/>
        <v>#DIV/0!</v>
      </c>
      <c r="Y21" s="394" t="e">
        <f t="shared" si="5"/>
        <v>#DIV/0!</v>
      </c>
      <c r="Z21" s="394" t="e">
        <f t="shared" si="5"/>
        <v>#DIV/0!</v>
      </c>
    </row>
    <row r="22" spans="1:26" s="432" customFormat="1" ht="32.25" customHeight="1" x14ac:dyDescent="0.25">
      <c r="A22" s="387" t="s">
        <v>535</v>
      </c>
      <c r="B22" s="443">
        <v>223</v>
      </c>
      <c r="C22" s="982" t="s">
        <v>536</v>
      </c>
      <c r="D22" s="982"/>
      <c r="E22" s="441"/>
      <c r="F22" s="441"/>
      <c r="G22" s="441"/>
      <c r="H22" s="435">
        <f>(E22+F22+G22)/3</f>
        <v>0</v>
      </c>
      <c r="I22" s="441"/>
      <c r="J22" s="441"/>
      <c r="K22" s="441"/>
      <c r="L22" s="435">
        <f>(I22+J22+K22)/3</f>
        <v>0</v>
      </c>
      <c r="M22" s="435">
        <f>H22</f>
        <v>0</v>
      </c>
      <c r="N22" s="435">
        <f>L22</f>
        <v>0</v>
      </c>
      <c r="O22" s="444">
        <f>H22*Q31</f>
        <v>0</v>
      </c>
      <c r="P22" s="394"/>
      <c r="Q22" s="394">
        <f t="shared" si="3"/>
        <v>0</v>
      </c>
      <c r="S22" s="432" t="e">
        <f t="shared" si="4"/>
        <v>#DIV/0!</v>
      </c>
      <c r="T22" s="394" t="e">
        <f t="shared" si="5"/>
        <v>#DIV/0!</v>
      </c>
      <c r="U22" s="394" t="e">
        <f t="shared" si="5"/>
        <v>#DIV/0!</v>
      </c>
      <c r="V22" s="394" t="e">
        <f t="shared" si="5"/>
        <v>#DIV/0!</v>
      </c>
      <c r="W22" s="394" t="e">
        <f t="shared" si="5"/>
        <v>#DIV/0!</v>
      </c>
      <c r="X22" s="394" t="e">
        <f t="shared" si="5"/>
        <v>#DIV/0!</v>
      </c>
      <c r="Y22" s="394" t="e">
        <f t="shared" si="5"/>
        <v>#DIV/0!</v>
      </c>
      <c r="Z22" s="394" t="e">
        <f t="shared" si="5"/>
        <v>#DIV/0!</v>
      </c>
    </row>
    <row r="23" spans="1:26" s="432" customFormat="1" ht="31.5" customHeight="1" x14ac:dyDescent="0.25">
      <c r="A23" s="445" t="s">
        <v>537</v>
      </c>
      <c r="B23" s="443" t="s">
        <v>538</v>
      </c>
      <c r="C23" s="982" t="s">
        <v>539</v>
      </c>
      <c r="D23" s="982"/>
      <c r="E23" s="394" t="s">
        <v>86</v>
      </c>
      <c r="F23" s="394" t="s">
        <v>86</v>
      </c>
      <c r="G23" s="394" t="s">
        <v>86</v>
      </c>
      <c r="H23" s="394" t="s">
        <v>86</v>
      </c>
      <c r="I23" s="394" t="s">
        <v>86</v>
      </c>
      <c r="J23" s="394" t="s">
        <v>86</v>
      </c>
      <c r="K23" s="394" t="s">
        <v>86</v>
      </c>
      <c r="L23" s="394" t="s">
        <v>86</v>
      </c>
      <c r="M23" s="446">
        <f>'Прил.7 лимиты'!$E$11*$Q31</f>
        <v>0</v>
      </c>
      <c r="N23" s="446">
        <f>'Прил.7 лимиты'!$E$13*$Q31</f>
        <v>0</v>
      </c>
      <c r="O23" s="446">
        <f>'Прил.7 лимиты'!$E$11*$Q31</f>
        <v>0</v>
      </c>
      <c r="P23" s="394"/>
      <c r="Q23" s="394">
        <f t="shared" si="3"/>
        <v>0</v>
      </c>
      <c r="S23" s="432" t="e">
        <f t="shared" si="4"/>
        <v>#DIV/0!</v>
      </c>
      <c r="T23" s="394" t="e">
        <f t="shared" si="5"/>
        <v>#DIV/0!</v>
      </c>
      <c r="U23" s="394" t="e">
        <f t="shared" si="5"/>
        <v>#DIV/0!</v>
      </c>
      <c r="V23" s="394" t="e">
        <f t="shared" si="5"/>
        <v>#DIV/0!</v>
      </c>
      <c r="W23" s="394" t="e">
        <f t="shared" si="5"/>
        <v>#DIV/0!</v>
      </c>
      <c r="X23" s="394" t="e">
        <f t="shared" si="5"/>
        <v>#DIV/0!</v>
      </c>
      <c r="Y23" s="394" t="e">
        <f t="shared" si="5"/>
        <v>#DIV/0!</v>
      </c>
      <c r="Z23" s="394" t="e">
        <f t="shared" si="5"/>
        <v>#DIV/0!</v>
      </c>
    </row>
    <row r="24" spans="1:26" s="432" customFormat="1" ht="40.5" customHeight="1" x14ac:dyDescent="0.25">
      <c r="A24" s="445" t="s">
        <v>540</v>
      </c>
      <c r="B24" s="443" t="s">
        <v>541</v>
      </c>
      <c r="C24" s="982"/>
      <c r="D24" s="982"/>
      <c r="E24" s="394" t="s">
        <v>86</v>
      </c>
      <c r="F24" s="394" t="s">
        <v>86</v>
      </c>
      <c r="G24" s="394" t="s">
        <v>86</v>
      </c>
      <c r="H24" s="394" t="s">
        <v>86</v>
      </c>
      <c r="I24" s="394" t="s">
        <v>86</v>
      </c>
      <c r="J24" s="394" t="s">
        <v>86</v>
      </c>
      <c r="K24" s="394" t="s">
        <v>86</v>
      </c>
      <c r="L24" s="394" t="s">
        <v>86</v>
      </c>
      <c r="M24" s="446">
        <f>'Прил.7 лимиты'!$N$11*$Q31</f>
        <v>0</v>
      </c>
      <c r="N24" s="446">
        <f>'Прил.7 лимиты'!$N$13*$Q31</f>
        <v>0</v>
      </c>
      <c r="O24" s="446">
        <f>'Прил.7 лимиты'!$N$11*$Q31</f>
        <v>0</v>
      </c>
      <c r="P24" s="446"/>
      <c r="Q24" s="394">
        <f t="shared" si="3"/>
        <v>0</v>
      </c>
      <c r="S24" s="432" t="e">
        <f t="shared" si="4"/>
        <v>#DIV/0!</v>
      </c>
      <c r="T24" s="394" t="e">
        <f t="shared" si="5"/>
        <v>#DIV/0!</v>
      </c>
      <c r="U24" s="394" t="e">
        <f t="shared" si="5"/>
        <v>#DIV/0!</v>
      </c>
      <c r="V24" s="394" t="e">
        <f t="shared" si="5"/>
        <v>#DIV/0!</v>
      </c>
      <c r="W24" s="394" t="e">
        <f t="shared" si="5"/>
        <v>#DIV/0!</v>
      </c>
      <c r="X24" s="394" t="e">
        <f t="shared" si="5"/>
        <v>#DIV/0!</v>
      </c>
      <c r="Y24" s="394" t="e">
        <f t="shared" si="5"/>
        <v>#DIV/0!</v>
      </c>
      <c r="Z24" s="394" t="e">
        <f t="shared" si="5"/>
        <v>#DIV/0!</v>
      </c>
    </row>
    <row r="25" spans="1:26" s="432" customFormat="1" ht="39.75" customHeight="1" x14ac:dyDescent="0.25">
      <c r="A25" s="445" t="s">
        <v>542</v>
      </c>
      <c r="B25" s="443" t="s">
        <v>543</v>
      </c>
      <c r="C25" s="982" t="s">
        <v>544</v>
      </c>
      <c r="D25" s="982"/>
      <c r="E25" s="441"/>
      <c r="F25" s="441"/>
      <c r="G25" s="441"/>
      <c r="H25" s="435">
        <f>(E25+F25+G25)/3</f>
        <v>0</v>
      </c>
      <c r="I25" s="441"/>
      <c r="J25" s="441"/>
      <c r="K25" s="441"/>
      <c r="L25" s="435">
        <f>(I25+J25+K25)/3</f>
        <v>0</v>
      </c>
      <c r="M25" s="435">
        <f>H25</f>
        <v>0</v>
      </c>
      <c r="N25" s="435">
        <f>L25</f>
        <v>0</v>
      </c>
      <c r="O25" s="446">
        <f>'Прил.7 лимиты'!$Q$11*$Q31</f>
        <v>0</v>
      </c>
      <c r="P25" s="446"/>
      <c r="Q25" s="394">
        <f t="shared" si="3"/>
        <v>0</v>
      </c>
      <c r="S25" s="432" t="e">
        <f t="shared" si="4"/>
        <v>#DIV/0!</v>
      </c>
      <c r="T25" s="394" t="e">
        <f t="shared" si="5"/>
        <v>#DIV/0!</v>
      </c>
      <c r="U25" s="394" t="e">
        <f t="shared" si="5"/>
        <v>#DIV/0!</v>
      </c>
      <c r="V25" s="394" t="e">
        <f t="shared" si="5"/>
        <v>#DIV/0!</v>
      </c>
      <c r="W25" s="394" t="e">
        <f t="shared" si="5"/>
        <v>#DIV/0!</v>
      </c>
      <c r="X25" s="394" t="e">
        <f t="shared" si="5"/>
        <v>#DIV/0!</v>
      </c>
      <c r="Y25" s="394" t="e">
        <f t="shared" si="5"/>
        <v>#DIV/0!</v>
      </c>
      <c r="Z25" s="394" t="e">
        <f t="shared" si="5"/>
        <v>#DIV/0!</v>
      </c>
    </row>
    <row r="26" spans="1:26" s="432" customFormat="1" ht="34.5" customHeight="1" x14ac:dyDescent="0.25">
      <c r="A26" s="445" t="s">
        <v>545</v>
      </c>
      <c r="B26" s="443" t="s">
        <v>496</v>
      </c>
      <c r="C26" s="982" t="s">
        <v>546</v>
      </c>
      <c r="D26" s="982"/>
      <c r="E26" s="394" t="s">
        <v>86</v>
      </c>
      <c r="F26" s="394" t="s">
        <v>86</v>
      </c>
      <c r="G26" s="394" t="s">
        <v>86</v>
      </c>
      <c r="H26" s="394" t="s">
        <v>86</v>
      </c>
      <c r="I26" s="394" t="s">
        <v>86</v>
      </c>
      <c r="J26" s="394" t="s">
        <v>86</v>
      </c>
      <c r="K26" s="394" t="s">
        <v>86</v>
      </c>
      <c r="L26" s="394" t="s">
        <v>86</v>
      </c>
      <c r="M26" s="435">
        <f>'Прил.10 прочие'!J18</f>
        <v>0</v>
      </c>
      <c r="N26" s="394"/>
      <c r="O26" s="435">
        <f>'Прил.10 прочие'!J18</f>
        <v>0</v>
      </c>
      <c r="P26" s="394"/>
      <c r="Q26" s="394">
        <f t="shared" si="3"/>
        <v>0</v>
      </c>
      <c r="S26" s="432" t="e">
        <f t="shared" si="4"/>
        <v>#DIV/0!</v>
      </c>
      <c r="T26" s="394" t="e">
        <f t="shared" si="5"/>
        <v>#DIV/0!</v>
      </c>
      <c r="U26" s="394" t="e">
        <f t="shared" si="5"/>
        <v>#DIV/0!</v>
      </c>
      <c r="V26" s="394" t="e">
        <f t="shared" si="5"/>
        <v>#DIV/0!</v>
      </c>
      <c r="W26" s="394" t="e">
        <f t="shared" si="5"/>
        <v>#DIV/0!</v>
      </c>
      <c r="X26" s="394" t="e">
        <f t="shared" si="5"/>
        <v>#DIV/0!</v>
      </c>
      <c r="Y26" s="394" t="e">
        <f t="shared" si="5"/>
        <v>#DIV/0!</v>
      </c>
      <c r="Z26" s="394" t="e">
        <f t="shared" si="5"/>
        <v>#DIV/0!</v>
      </c>
    </row>
    <row r="27" spans="1:26" s="432" customFormat="1" ht="17.45" customHeight="1" x14ac:dyDescent="0.25">
      <c r="A27" s="445" t="s">
        <v>547</v>
      </c>
      <c r="B27" s="443" t="s">
        <v>548</v>
      </c>
      <c r="C27" s="982"/>
      <c r="D27" s="982"/>
      <c r="E27" s="394" t="s">
        <v>86</v>
      </c>
      <c r="F27" s="394" t="s">
        <v>86</v>
      </c>
      <c r="G27" s="394" t="s">
        <v>86</v>
      </c>
      <c r="H27" s="394" t="s">
        <v>86</v>
      </c>
      <c r="I27" s="394" t="s">
        <v>86</v>
      </c>
      <c r="J27" s="394" t="s">
        <v>86</v>
      </c>
      <c r="K27" s="394" t="s">
        <v>86</v>
      </c>
      <c r="L27" s="394" t="s">
        <v>86</v>
      </c>
      <c r="M27" s="394">
        <f>'Прил.10 прочие'!J30</f>
        <v>0</v>
      </c>
      <c r="N27" s="394"/>
      <c r="O27" s="394">
        <f>'Прил.10 прочие'!AN30</f>
        <v>0</v>
      </c>
      <c r="P27" s="394"/>
      <c r="Q27" s="394">
        <f t="shared" si="3"/>
        <v>0</v>
      </c>
      <c r="S27" s="432" t="e">
        <f t="shared" si="4"/>
        <v>#DIV/0!</v>
      </c>
      <c r="T27" s="394" t="e">
        <f t="shared" si="5"/>
        <v>#DIV/0!</v>
      </c>
      <c r="U27" s="394" t="e">
        <f t="shared" si="5"/>
        <v>#DIV/0!</v>
      </c>
      <c r="V27" s="394" t="e">
        <f t="shared" si="5"/>
        <v>#DIV/0!</v>
      </c>
      <c r="W27" s="394" t="e">
        <f t="shared" si="5"/>
        <v>#DIV/0!</v>
      </c>
      <c r="X27" s="394" t="e">
        <f t="shared" si="5"/>
        <v>#DIV/0!</v>
      </c>
      <c r="Y27" s="394" t="e">
        <f t="shared" si="5"/>
        <v>#DIV/0!</v>
      </c>
      <c r="Z27" s="394" t="e">
        <f t="shared" si="5"/>
        <v>#DIV/0!</v>
      </c>
    </row>
    <row r="28" spans="1:26" s="432" customFormat="1" ht="17.45" customHeight="1" x14ac:dyDescent="0.25">
      <c r="A28" s="445" t="s">
        <v>549</v>
      </c>
      <c r="B28" s="443" t="s">
        <v>550</v>
      </c>
      <c r="C28" s="982"/>
      <c r="D28" s="982"/>
      <c r="E28" s="394" t="s">
        <v>86</v>
      </c>
      <c r="F28" s="394" t="s">
        <v>86</v>
      </c>
      <c r="G28" s="394" t="s">
        <v>86</v>
      </c>
      <c r="H28" s="394" t="s">
        <v>86</v>
      </c>
      <c r="I28" s="394" t="s">
        <v>86</v>
      </c>
      <c r="J28" s="394" t="s">
        <v>86</v>
      </c>
      <c r="K28" s="394" t="s">
        <v>86</v>
      </c>
      <c r="L28" s="394" t="s">
        <v>86</v>
      </c>
      <c r="M28" s="444">
        <f>'Прил.7 лимиты'!H10*Q31</f>
        <v>0</v>
      </c>
      <c r="N28" s="394"/>
      <c r="O28" s="444">
        <f>'Прил.7 лимиты'!H10*Q31</f>
        <v>0</v>
      </c>
      <c r="P28" s="444"/>
      <c r="Q28" s="394">
        <f t="shared" si="3"/>
        <v>0</v>
      </c>
      <c r="S28" s="432" t="e">
        <f t="shared" si="4"/>
        <v>#DIV/0!</v>
      </c>
      <c r="T28" s="394" t="e">
        <f t="shared" si="5"/>
        <v>#DIV/0!</v>
      </c>
      <c r="U28" s="394" t="e">
        <f t="shared" si="5"/>
        <v>#DIV/0!</v>
      </c>
      <c r="V28" s="394" t="e">
        <f t="shared" si="5"/>
        <v>#DIV/0!</v>
      </c>
      <c r="W28" s="394" t="e">
        <f t="shared" si="5"/>
        <v>#DIV/0!</v>
      </c>
      <c r="X28" s="394" t="e">
        <f t="shared" si="5"/>
        <v>#DIV/0!</v>
      </c>
      <c r="Y28" s="394" t="e">
        <f t="shared" si="5"/>
        <v>#DIV/0!</v>
      </c>
      <c r="Z28" s="394" t="e">
        <f t="shared" si="5"/>
        <v>#DIV/0!</v>
      </c>
    </row>
    <row r="29" spans="1:26" s="432" customFormat="1" ht="19.5" customHeight="1" x14ac:dyDescent="0.25">
      <c r="A29" s="436" t="s">
        <v>551</v>
      </c>
      <c r="B29" s="438"/>
      <c r="C29" s="988"/>
      <c r="D29" s="988"/>
      <c r="E29" s="439" t="s">
        <v>86</v>
      </c>
      <c r="F29" s="439" t="s">
        <v>86</v>
      </c>
      <c r="G29" s="439" t="s">
        <v>86</v>
      </c>
      <c r="H29" s="439" t="s">
        <v>86</v>
      </c>
      <c r="I29" s="439" t="s">
        <v>86</v>
      </c>
      <c r="J29" s="439" t="s">
        <v>86</v>
      </c>
      <c r="K29" s="439" t="s">
        <v>86</v>
      </c>
      <c r="L29" s="439" t="s">
        <v>86</v>
      </c>
      <c r="M29" s="450">
        <f>M20+M21+M22+M23+M24+M25+M26+M27+M28</f>
        <v>0</v>
      </c>
      <c r="N29" s="450">
        <f>N20+N21+N22+N23+N24+N25</f>
        <v>0</v>
      </c>
      <c r="O29" s="450">
        <f>SUM(O20:O28)</f>
        <v>0</v>
      </c>
      <c r="P29" s="450">
        <f>SUM(P20:P28)</f>
        <v>0</v>
      </c>
      <c r="Q29" s="450">
        <f>SUM(Q20:Q28)</f>
        <v>0</v>
      </c>
      <c r="S29" s="432" t="e">
        <f t="shared" si="4"/>
        <v>#DIV/0!</v>
      </c>
      <c r="T29" s="450" t="e">
        <f t="shared" ref="T29:Z29" si="6">SUM(T20:T28)</f>
        <v>#DIV/0!</v>
      </c>
      <c r="U29" s="450" t="e">
        <f t="shared" si="6"/>
        <v>#DIV/0!</v>
      </c>
      <c r="V29" s="450" t="e">
        <f t="shared" si="6"/>
        <v>#DIV/0!</v>
      </c>
      <c r="W29" s="450" t="e">
        <f t="shared" si="6"/>
        <v>#DIV/0!</v>
      </c>
      <c r="X29" s="450" t="e">
        <f t="shared" si="6"/>
        <v>#DIV/0!</v>
      </c>
      <c r="Y29" s="450" t="e">
        <f t="shared" si="6"/>
        <v>#DIV/0!</v>
      </c>
      <c r="Z29" s="450" t="e">
        <f t="shared" si="6"/>
        <v>#DIV/0!</v>
      </c>
    </row>
    <row r="30" spans="1:26" s="432" customFormat="1" ht="20.25" customHeight="1" x14ac:dyDescent="0.25">
      <c r="A30" s="996" t="s">
        <v>552</v>
      </c>
      <c r="B30" s="996"/>
      <c r="C30" s="996"/>
      <c r="D30" s="996"/>
      <c r="E30" s="996"/>
      <c r="F30" s="996"/>
      <c r="G30" s="996"/>
      <c r="H30" s="996"/>
      <c r="I30" s="996"/>
      <c r="J30" s="996"/>
      <c r="K30" s="996"/>
      <c r="L30" s="996"/>
      <c r="M30" s="996"/>
      <c r="N30" s="996"/>
      <c r="O30" s="996"/>
      <c r="P30" s="996"/>
      <c r="Q30" s="451">
        <f>'Прил.8 ст.211'!M52</f>
        <v>0.73466069727780625</v>
      </c>
    </row>
    <row r="31" spans="1:26" s="432" customFormat="1" ht="18" customHeight="1" x14ac:dyDescent="0.25">
      <c r="A31" s="996" t="s">
        <v>553</v>
      </c>
      <c r="B31" s="996"/>
      <c r="C31" s="996"/>
      <c r="D31" s="996"/>
      <c r="E31" s="996"/>
      <c r="F31" s="996"/>
      <c r="G31" s="996"/>
      <c r="H31" s="996"/>
      <c r="I31" s="996"/>
      <c r="J31" s="996"/>
      <c r="K31" s="996"/>
      <c r="L31" s="996"/>
      <c r="M31" s="996"/>
      <c r="N31" s="996"/>
      <c r="O31" s="996"/>
      <c r="P31" s="996"/>
      <c r="Q31" s="452">
        <f>'Прил.4 площади'!E83</f>
        <v>0</v>
      </c>
    </row>
    <row r="32" spans="1:26" s="414" customFormat="1" ht="17.25" customHeight="1" x14ac:dyDescent="0.2">
      <c r="A32" s="997" t="s">
        <v>554</v>
      </c>
      <c r="B32" s="997"/>
      <c r="C32" s="997"/>
      <c r="D32" s="997"/>
      <c r="E32" s="997"/>
      <c r="F32" s="997"/>
      <c r="G32" s="997"/>
      <c r="H32" s="997"/>
      <c r="I32" s="997"/>
      <c r="J32" s="997"/>
      <c r="K32" s="997"/>
      <c r="L32" s="997"/>
      <c r="M32" s="997"/>
      <c r="N32" s="997"/>
      <c r="O32" s="997"/>
      <c r="P32" s="997"/>
      <c r="Q32" s="997"/>
    </row>
    <row r="33" spans="1:26" s="432" customFormat="1" ht="17.25" customHeight="1" x14ac:dyDescent="0.25">
      <c r="A33" s="387" t="s">
        <v>491</v>
      </c>
      <c r="B33" s="364">
        <v>212</v>
      </c>
      <c r="C33" s="982" t="s">
        <v>534</v>
      </c>
      <c r="D33" s="982"/>
      <c r="E33" s="394" t="s">
        <v>86</v>
      </c>
      <c r="F33" s="394" t="s">
        <v>86</v>
      </c>
      <c r="G33" s="441"/>
      <c r="H33" s="394" t="s">
        <v>86</v>
      </c>
      <c r="I33" s="394" t="s">
        <v>86</v>
      </c>
      <c r="J33" s="394" t="s">
        <v>86</v>
      </c>
      <c r="K33" s="441"/>
      <c r="L33" s="394" t="s">
        <v>86</v>
      </c>
      <c r="M33" s="394">
        <f>G33</f>
        <v>0</v>
      </c>
      <c r="N33" s="394">
        <f>K33</f>
        <v>0</v>
      </c>
      <c r="O33" s="442">
        <f>'Прил.10 прочие'!J6</f>
        <v>0</v>
      </c>
      <c r="P33" s="394"/>
      <c r="Q33" s="394">
        <f>O33+P33</f>
        <v>0</v>
      </c>
      <c r="S33" s="432" t="e">
        <f t="shared" ref="S33:S42" si="7">SUM(U33:Z33)-Q33</f>
        <v>#DIV/0!</v>
      </c>
      <c r="T33" s="394" t="e">
        <f t="shared" ref="T33:Z37" si="8">$Q33*T$14</f>
        <v>#DIV/0!</v>
      </c>
      <c r="U33" s="394" t="e">
        <f t="shared" si="8"/>
        <v>#DIV/0!</v>
      </c>
      <c r="V33" s="394" t="e">
        <f t="shared" si="8"/>
        <v>#DIV/0!</v>
      </c>
      <c r="W33" s="394" t="e">
        <f t="shared" si="8"/>
        <v>#DIV/0!</v>
      </c>
      <c r="X33" s="394" t="e">
        <f t="shared" si="8"/>
        <v>#DIV/0!</v>
      </c>
      <c r="Y33" s="394" t="e">
        <f t="shared" si="8"/>
        <v>#DIV/0!</v>
      </c>
      <c r="Z33" s="394" t="e">
        <f t="shared" si="8"/>
        <v>#DIV/0!</v>
      </c>
    </row>
    <row r="34" spans="1:26" s="432" customFormat="1" ht="17.25" customHeight="1" x14ac:dyDescent="0.25">
      <c r="A34" s="387" t="s">
        <v>500</v>
      </c>
      <c r="B34" s="364">
        <v>262</v>
      </c>
      <c r="C34" s="982"/>
      <c r="D34" s="982"/>
      <c r="E34" s="394" t="s">
        <v>86</v>
      </c>
      <c r="F34" s="394" t="s">
        <v>86</v>
      </c>
      <c r="G34" s="441"/>
      <c r="H34" s="394" t="s">
        <v>86</v>
      </c>
      <c r="I34" s="394" t="s">
        <v>86</v>
      </c>
      <c r="J34" s="394" t="s">
        <v>86</v>
      </c>
      <c r="K34" s="441"/>
      <c r="L34" s="394" t="s">
        <v>86</v>
      </c>
      <c r="M34" s="394">
        <f>G34</f>
        <v>0</v>
      </c>
      <c r="N34" s="394">
        <f>K34</f>
        <v>0</v>
      </c>
      <c r="O34" s="453">
        <f>'Прил.10 прочие'!J34</f>
        <v>0</v>
      </c>
      <c r="P34" s="453"/>
      <c r="Q34" s="394">
        <f>O34+P34</f>
        <v>0</v>
      </c>
      <c r="S34" s="432" t="e">
        <f t="shared" si="7"/>
        <v>#DIV/0!</v>
      </c>
      <c r="T34" s="394" t="e">
        <f t="shared" si="8"/>
        <v>#DIV/0!</v>
      </c>
      <c r="U34" s="394" t="e">
        <f t="shared" si="8"/>
        <v>#DIV/0!</v>
      </c>
      <c r="V34" s="394" t="e">
        <f t="shared" si="8"/>
        <v>#DIV/0!</v>
      </c>
      <c r="W34" s="394" t="e">
        <f t="shared" si="8"/>
        <v>#DIV/0!</v>
      </c>
      <c r="X34" s="394" t="e">
        <f t="shared" si="8"/>
        <v>#DIV/0!</v>
      </c>
      <c r="Y34" s="394" t="e">
        <f t="shared" si="8"/>
        <v>#DIV/0!</v>
      </c>
      <c r="Z34" s="394" t="e">
        <f t="shared" si="8"/>
        <v>#DIV/0!</v>
      </c>
    </row>
    <row r="35" spans="1:26" s="432" customFormat="1" ht="19.5" customHeight="1" x14ac:dyDescent="0.25">
      <c r="A35" s="387" t="s">
        <v>497</v>
      </c>
      <c r="B35" s="364">
        <v>225</v>
      </c>
      <c r="C35" s="982" t="s">
        <v>555</v>
      </c>
      <c r="D35" s="982"/>
      <c r="E35" s="441"/>
      <c r="F35" s="441"/>
      <c r="G35" s="441"/>
      <c r="H35" s="435">
        <f>(E35+F35+G35)/3</f>
        <v>0</v>
      </c>
      <c r="I35" s="441"/>
      <c r="J35" s="441"/>
      <c r="K35" s="441"/>
      <c r="L35" s="435">
        <f>(I35+J35+K35)/3</f>
        <v>0</v>
      </c>
      <c r="M35" s="435">
        <f>H35</f>
        <v>0</v>
      </c>
      <c r="N35" s="435">
        <f>L35</f>
        <v>0</v>
      </c>
      <c r="O35" s="442">
        <f>'Прил.10 прочие'!J22</f>
        <v>0</v>
      </c>
      <c r="P35" s="442"/>
      <c r="Q35" s="394">
        <f>O35+P35</f>
        <v>0</v>
      </c>
      <c r="S35" s="432" t="e">
        <f t="shared" si="7"/>
        <v>#DIV/0!</v>
      </c>
      <c r="T35" s="394" t="e">
        <f t="shared" si="8"/>
        <v>#DIV/0!</v>
      </c>
      <c r="U35" s="394" t="e">
        <f t="shared" si="8"/>
        <v>#DIV/0!</v>
      </c>
      <c r="V35" s="394" t="e">
        <f t="shared" si="8"/>
        <v>#DIV/0!</v>
      </c>
      <c r="W35" s="394" t="e">
        <f t="shared" si="8"/>
        <v>#DIV/0!</v>
      </c>
      <c r="X35" s="394" t="e">
        <f t="shared" si="8"/>
        <v>#DIV/0!</v>
      </c>
      <c r="Y35" s="394" t="e">
        <f t="shared" si="8"/>
        <v>#DIV/0!</v>
      </c>
      <c r="Z35" s="394" t="e">
        <f t="shared" si="8"/>
        <v>#DIV/0!</v>
      </c>
    </row>
    <row r="36" spans="1:26" s="432" customFormat="1" ht="19.5" customHeight="1" x14ac:dyDescent="0.25">
      <c r="A36" s="387" t="s">
        <v>498</v>
      </c>
      <c r="B36" s="364">
        <v>226</v>
      </c>
      <c r="C36" s="982"/>
      <c r="D36" s="982"/>
      <c r="E36" s="441"/>
      <c r="F36" s="441"/>
      <c r="G36" s="441"/>
      <c r="H36" s="435">
        <f>(E36+F36+G36)/3</f>
        <v>0</v>
      </c>
      <c r="I36" s="441"/>
      <c r="J36" s="441"/>
      <c r="K36" s="441"/>
      <c r="L36" s="435">
        <f>(I36+J36+K36)/3</f>
        <v>0</v>
      </c>
      <c r="M36" s="435">
        <f>H36</f>
        <v>0</v>
      </c>
      <c r="N36" s="435">
        <f>L36</f>
        <v>0</v>
      </c>
      <c r="O36" s="442">
        <f>'Прил.10 прочие'!J26</f>
        <v>0</v>
      </c>
      <c r="P36" s="442"/>
      <c r="Q36" s="394">
        <f>O36+P36</f>
        <v>0</v>
      </c>
      <c r="S36" s="432" t="e">
        <f t="shared" si="7"/>
        <v>#DIV/0!</v>
      </c>
      <c r="T36" s="394" t="e">
        <f t="shared" si="8"/>
        <v>#DIV/0!</v>
      </c>
      <c r="U36" s="394" t="e">
        <f t="shared" si="8"/>
        <v>#DIV/0!</v>
      </c>
      <c r="V36" s="394" t="e">
        <f t="shared" si="8"/>
        <v>#DIV/0!</v>
      </c>
      <c r="W36" s="394" t="e">
        <f t="shared" si="8"/>
        <v>#DIV/0!</v>
      </c>
      <c r="X36" s="394" t="e">
        <f t="shared" si="8"/>
        <v>#DIV/0!</v>
      </c>
      <c r="Y36" s="394" t="e">
        <f t="shared" si="8"/>
        <v>#DIV/0!</v>
      </c>
      <c r="Z36" s="394" t="e">
        <f t="shared" si="8"/>
        <v>#DIV/0!</v>
      </c>
    </row>
    <row r="37" spans="1:26" s="432" customFormat="1" ht="66" customHeight="1" x14ac:dyDescent="0.25">
      <c r="A37" s="387" t="s">
        <v>505</v>
      </c>
      <c r="B37" s="364">
        <v>340</v>
      </c>
      <c r="C37" s="982" t="s">
        <v>534</v>
      </c>
      <c r="D37" s="982"/>
      <c r="E37" s="394" t="s">
        <v>86</v>
      </c>
      <c r="F37" s="394" t="s">
        <v>86</v>
      </c>
      <c r="G37" s="441"/>
      <c r="H37" s="394" t="s">
        <v>86</v>
      </c>
      <c r="I37" s="394" t="s">
        <v>86</v>
      </c>
      <c r="J37" s="394" t="s">
        <v>86</v>
      </c>
      <c r="K37" s="441"/>
      <c r="L37" s="394" t="s">
        <v>86</v>
      </c>
      <c r="M37" s="394">
        <f>G37</f>
        <v>0</v>
      </c>
      <c r="N37" s="394">
        <f>K37</f>
        <v>0</v>
      </c>
      <c r="O37" s="453">
        <f>'Прил.10 прочие'!J42</f>
        <v>0</v>
      </c>
      <c r="P37" s="453"/>
      <c r="Q37" s="394">
        <f>O37+P37</f>
        <v>0</v>
      </c>
      <c r="S37" s="432" t="e">
        <f t="shared" si="7"/>
        <v>#DIV/0!</v>
      </c>
      <c r="T37" s="394" t="e">
        <f t="shared" si="8"/>
        <v>#DIV/0!</v>
      </c>
      <c r="U37" s="394" t="e">
        <f t="shared" si="8"/>
        <v>#DIV/0!</v>
      </c>
      <c r="V37" s="394" t="e">
        <f t="shared" si="8"/>
        <v>#DIV/0!</v>
      </c>
      <c r="W37" s="394" t="e">
        <f t="shared" si="8"/>
        <v>#DIV/0!</v>
      </c>
      <c r="X37" s="394" t="e">
        <f t="shared" si="8"/>
        <v>#DIV/0!</v>
      </c>
      <c r="Y37" s="394" t="e">
        <f t="shared" si="8"/>
        <v>#DIV/0!</v>
      </c>
      <c r="Z37" s="394" t="e">
        <f t="shared" si="8"/>
        <v>#DIV/0!</v>
      </c>
    </row>
    <row r="38" spans="1:26" s="432" customFormat="1" ht="90" customHeight="1" x14ac:dyDescent="0.25">
      <c r="A38" s="387" t="s">
        <v>506</v>
      </c>
      <c r="B38" s="364">
        <v>340</v>
      </c>
      <c r="C38" s="982" t="s">
        <v>556</v>
      </c>
      <c r="D38" s="982"/>
      <c r="E38" s="394" t="s">
        <v>86</v>
      </c>
      <c r="F38" s="394" t="s">
        <v>86</v>
      </c>
      <c r="G38" s="441"/>
      <c r="H38" s="394" t="s">
        <v>86</v>
      </c>
      <c r="I38" s="394" t="s">
        <v>86</v>
      </c>
      <c r="J38" s="394" t="s">
        <v>86</v>
      </c>
      <c r="K38" s="441"/>
      <c r="L38" s="394" t="s">
        <v>86</v>
      </c>
      <c r="M38" s="394">
        <f>G38</f>
        <v>0</v>
      </c>
      <c r="N38" s="394">
        <f>K38</f>
        <v>0</v>
      </c>
      <c r="O38" s="394"/>
      <c r="P38" s="394"/>
      <c r="Q38" s="394"/>
      <c r="S38" s="432">
        <f t="shared" si="7"/>
        <v>0</v>
      </c>
      <c r="T38" s="394"/>
      <c r="U38" s="394"/>
      <c r="V38" s="394"/>
      <c r="W38" s="394"/>
      <c r="X38" s="394"/>
      <c r="Y38" s="394"/>
      <c r="Z38" s="394"/>
    </row>
    <row r="39" spans="1:26" s="432" customFormat="1" ht="88.9" customHeight="1" x14ac:dyDescent="0.25">
      <c r="A39" s="445" t="s">
        <v>557</v>
      </c>
      <c r="B39" s="364" t="s">
        <v>558</v>
      </c>
      <c r="C39" s="982" t="s">
        <v>559</v>
      </c>
      <c r="D39" s="982"/>
      <c r="E39" s="394" t="s">
        <v>86</v>
      </c>
      <c r="F39" s="394" t="s">
        <v>86</v>
      </c>
      <c r="G39" s="441"/>
      <c r="H39" s="394" t="s">
        <v>86</v>
      </c>
      <c r="I39" s="394" t="s">
        <v>86</v>
      </c>
      <c r="J39" s="394" t="s">
        <v>86</v>
      </c>
      <c r="K39" s="441"/>
      <c r="L39" s="394" t="s">
        <v>86</v>
      </c>
      <c r="M39" s="394">
        <f>G39</f>
        <v>0</v>
      </c>
      <c r="N39" s="394">
        <f>K39</f>
        <v>0</v>
      </c>
      <c r="O39" s="434"/>
      <c r="P39" s="434"/>
      <c r="Q39" s="394">
        <f>O39+P39</f>
        <v>0</v>
      </c>
      <c r="S39" s="432" t="e">
        <f t="shared" si="7"/>
        <v>#DIV/0!</v>
      </c>
      <c r="T39" s="394" t="e">
        <f t="shared" ref="T39:Z39" si="9">$Q39*T$14</f>
        <v>#DIV/0!</v>
      </c>
      <c r="U39" s="394" t="e">
        <f t="shared" si="9"/>
        <v>#DIV/0!</v>
      </c>
      <c r="V39" s="394" t="e">
        <f t="shared" si="9"/>
        <v>#DIV/0!</v>
      </c>
      <c r="W39" s="394" t="e">
        <f t="shared" si="9"/>
        <v>#DIV/0!</v>
      </c>
      <c r="X39" s="394" t="e">
        <f t="shared" si="9"/>
        <v>#DIV/0!</v>
      </c>
      <c r="Y39" s="394" t="e">
        <f t="shared" si="9"/>
        <v>#DIV/0!</v>
      </c>
      <c r="Z39" s="394" t="e">
        <f t="shared" si="9"/>
        <v>#DIV/0!</v>
      </c>
    </row>
    <row r="40" spans="1:26" s="432" customFormat="1" ht="101.25" customHeight="1" x14ac:dyDescent="0.25">
      <c r="A40" s="445" t="s">
        <v>560</v>
      </c>
      <c r="B40" s="364" t="s">
        <v>561</v>
      </c>
      <c r="C40" s="982" t="s">
        <v>562</v>
      </c>
      <c r="D40" s="982"/>
      <c r="E40" s="394" t="s">
        <v>86</v>
      </c>
      <c r="F40" s="394" t="s">
        <v>86</v>
      </c>
      <c r="G40" s="441"/>
      <c r="H40" s="394" t="s">
        <v>86</v>
      </c>
      <c r="I40" s="394" t="s">
        <v>86</v>
      </c>
      <c r="J40" s="394" t="s">
        <v>86</v>
      </c>
      <c r="K40" s="441"/>
      <c r="L40" s="394" t="s">
        <v>86</v>
      </c>
      <c r="M40" s="394">
        <f>G40</f>
        <v>0</v>
      </c>
      <c r="N40" s="394">
        <f>K40</f>
        <v>0</v>
      </c>
      <c r="O40" s="435"/>
      <c r="P40" s="394"/>
      <c r="Q40" s="394">
        <f>O40+P40</f>
        <v>0</v>
      </c>
      <c r="S40" s="432">
        <f t="shared" si="7"/>
        <v>0</v>
      </c>
      <c r="T40" s="394"/>
      <c r="U40" s="394"/>
      <c r="V40" s="394"/>
      <c r="W40" s="394"/>
      <c r="X40" s="394"/>
      <c r="Y40" s="394"/>
      <c r="Z40" s="394"/>
    </row>
    <row r="41" spans="1:26" s="432" customFormat="1" ht="18" customHeight="1" x14ac:dyDescent="0.25">
      <c r="A41" s="436" t="s">
        <v>563</v>
      </c>
      <c r="B41" s="438"/>
      <c r="C41" s="988"/>
      <c r="D41" s="988"/>
      <c r="E41" s="439" t="s">
        <v>86</v>
      </c>
      <c r="F41" s="439" t="s">
        <v>86</v>
      </c>
      <c r="G41" s="439" t="s">
        <v>86</v>
      </c>
      <c r="H41" s="439" t="s">
        <v>86</v>
      </c>
      <c r="I41" s="439" t="s">
        <v>86</v>
      </c>
      <c r="J41" s="439" t="s">
        <v>86</v>
      </c>
      <c r="K41" s="439" t="s">
        <v>86</v>
      </c>
      <c r="L41" s="439" t="s">
        <v>86</v>
      </c>
      <c r="M41" s="440">
        <f>M33+M34+M35+M36+M37+M38+M39+M40</f>
        <v>0</v>
      </c>
      <c r="N41" s="440">
        <f>N33+N34+N35+N36+N37+N38+N39+N40</f>
        <v>0</v>
      </c>
      <c r="O41" s="440">
        <f>SUM(O33:O40)</f>
        <v>0</v>
      </c>
      <c r="P41" s="440">
        <f>SUM(P33:P40)</f>
        <v>0</v>
      </c>
      <c r="Q41" s="440">
        <f>SUM(Q33:Q40)</f>
        <v>0</v>
      </c>
      <c r="S41" s="432" t="e">
        <f t="shared" si="7"/>
        <v>#DIV/0!</v>
      </c>
      <c r="T41" s="440" t="e">
        <f t="shared" ref="T41:Z41" si="10">SUM(T33:T40)</f>
        <v>#DIV/0!</v>
      </c>
      <c r="U41" s="440" t="e">
        <f t="shared" si="10"/>
        <v>#DIV/0!</v>
      </c>
      <c r="V41" s="440" t="e">
        <f t="shared" si="10"/>
        <v>#DIV/0!</v>
      </c>
      <c r="W41" s="440" t="e">
        <f t="shared" si="10"/>
        <v>#DIV/0!</v>
      </c>
      <c r="X41" s="440" t="e">
        <f t="shared" si="10"/>
        <v>#DIV/0!</v>
      </c>
      <c r="Y41" s="440" t="e">
        <f t="shared" si="10"/>
        <v>#DIV/0!</v>
      </c>
      <c r="Z41" s="440" t="e">
        <f t="shared" si="10"/>
        <v>#DIV/0!</v>
      </c>
    </row>
    <row r="42" spans="1:26" s="459" customFormat="1" ht="19.5" customHeight="1" x14ac:dyDescent="0.25">
      <c r="A42" s="454" t="s">
        <v>564</v>
      </c>
      <c r="B42" s="455"/>
      <c r="C42" s="990"/>
      <c r="D42" s="990"/>
      <c r="E42" s="456" t="s">
        <v>86</v>
      </c>
      <c r="F42" s="456" t="s">
        <v>86</v>
      </c>
      <c r="G42" s="456" t="s">
        <v>86</v>
      </c>
      <c r="H42" s="456" t="s">
        <v>86</v>
      </c>
      <c r="I42" s="456" t="s">
        <v>86</v>
      </c>
      <c r="J42" s="456" t="s">
        <v>86</v>
      </c>
      <c r="K42" s="456" t="s">
        <v>86</v>
      </c>
      <c r="L42" s="456" t="s">
        <v>86</v>
      </c>
      <c r="M42" s="457">
        <f>M18+M29+M41</f>
        <v>0</v>
      </c>
      <c r="N42" s="457">
        <f>N18+N29+N41</f>
        <v>0</v>
      </c>
      <c r="O42" s="457">
        <f>O18+O29+O41</f>
        <v>0</v>
      </c>
      <c r="P42" s="456">
        <f>P41+P29+P18</f>
        <v>0</v>
      </c>
      <c r="Q42" s="457">
        <f>Q18+Q29+Q41</f>
        <v>0</v>
      </c>
      <c r="S42" s="459" t="e">
        <f t="shared" si="7"/>
        <v>#DIV/0!</v>
      </c>
      <c r="T42" s="457" t="e">
        <f t="shared" ref="T42:Z42" si="11">T18+T29+T41</f>
        <v>#DIV/0!</v>
      </c>
      <c r="U42" s="457" t="e">
        <f t="shared" si="11"/>
        <v>#DIV/0!</v>
      </c>
      <c r="V42" s="457" t="e">
        <f t="shared" si="11"/>
        <v>#DIV/0!</v>
      </c>
      <c r="W42" s="457" t="e">
        <f t="shared" si="11"/>
        <v>#DIV/0!</v>
      </c>
      <c r="X42" s="457" t="e">
        <f t="shared" si="11"/>
        <v>#DIV/0!</v>
      </c>
      <c r="Y42" s="457" t="e">
        <f t="shared" si="11"/>
        <v>#DIV/0!</v>
      </c>
      <c r="Z42" s="457" t="e">
        <f t="shared" si="11"/>
        <v>#DIV/0!</v>
      </c>
    </row>
    <row r="43" spans="1:26" s="414" customFormat="1" ht="25.5" customHeight="1" x14ac:dyDescent="0.2">
      <c r="A43" s="993" t="s">
        <v>565</v>
      </c>
      <c r="B43" s="993"/>
      <c r="C43" s="993"/>
      <c r="D43" s="993"/>
      <c r="E43" s="993"/>
      <c r="F43" s="993"/>
      <c r="G43" s="993"/>
      <c r="H43" s="993"/>
      <c r="I43" s="993"/>
      <c r="J43" s="993"/>
      <c r="K43" s="993"/>
      <c r="L43" s="993"/>
      <c r="M43" s="993"/>
      <c r="N43" s="993"/>
      <c r="O43" s="993"/>
      <c r="P43" s="993"/>
      <c r="Q43" s="993"/>
    </row>
    <row r="44" spans="1:26" s="414" customFormat="1" ht="18" hidden="1" customHeight="1" x14ac:dyDescent="0.2">
      <c r="A44" s="994" t="s">
        <v>566</v>
      </c>
      <c r="B44" s="994"/>
      <c r="C44" s="994"/>
      <c r="D44" s="994"/>
      <c r="E44" s="994"/>
      <c r="F44" s="994"/>
      <c r="G44" s="994"/>
      <c r="H44" s="994"/>
      <c r="I44" s="994"/>
      <c r="J44" s="994"/>
      <c r="K44" s="994"/>
      <c r="L44" s="994"/>
      <c r="M44" s="994"/>
      <c r="N44" s="994"/>
      <c r="O44" s="994"/>
      <c r="P44" s="994"/>
      <c r="Q44" s="994"/>
    </row>
    <row r="45" spans="1:26" s="414" customFormat="1" ht="18" customHeight="1" x14ac:dyDescent="0.2">
      <c r="A45" s="997" t="s">
        <v>567</v>
      </c>
      <c r="B45" s="997"/>
      <c r="C45" s="997"/>
      <c r="D45" s="997"/>
      <c r="E45" s="997"/>
      <c r="F45" s="997"/>
      <c r="G45" s="997"/>
      <c r="H45" s="997"/>
      <c r="I45" s="997"/>
      <c r="J45" s="997"/>
      <c r="K45" s="997"/>
      <c r="L45" s="997"/>
      <c r="M45" s="997"/>
      <c r="N45" s="997"/>
      <c r="O45" s="997"/>
      <c r="P45" s="997"/>
      <c r="Q45" s="997"/>
    </row>
    <row r="46" spans="1:26" s="432" customFormat="1" ht="69" customHeight="1" x14ac:dyDescent="0.25">
      <c r="A46" s="387" t="s">
        <v>568</v>
      </c>
      <c r="B46" s="364"/>
      <c r="C46" s="982" t="s">
        <v>569</v>
      </c>
      <c r="D46" s="982"/>
      <c r="E46" s="540"/>
      <c r="F46" s="540"/>
      <c r="G46" s="540"/>
      <c r="H46" s="540"/>
      <c r="I46" s="540"/>
      <c r="J46" s="540"/>
      <c r="K46" s="540"/>
      <c r="L46" s="540"/>
      <c r="M46" s="540"/>
      <c r="N46" s="540"/>
      <c r="O46" s="540"/>
      <c r="P46" s="394"/>
      <c r="Q46" s="540"/>
    </row>
    <row r="47" spans="1:26" s="432" customFormat="1" ht="24" customHeight="1" x14ac:dyDescent="0.25">
      <c r="A47" s="400" t="s">
        <v>530</v>
      </c>
      <c r="B47" s="364">
        <v>211</v>
      </c>
      <c r="C47" s="982"/>
      <c r="D47" s="982"/>
      <c r="E47" s="394" t="s">
        <v>86</v>
      </c>
      <c r="F47" s="394" t="s">
        <v>86</v>
      </c>
      <c r="G47" s="394" t="s">
        <v>86</v>
      </c>
      <c r="H47" s="394" t="s">
        <v>86</v>
      </c>
      <c r="I47" s="394" t="s">
        <v>86</v>
      </c>
      <c r="J47" s="394" t="s">
        <v>86</v>
      </c>
      <c r="K47" s="394" t="s">
        <v>86</v>
      </c>
      <c r="L47" s="394" t="s">
        <v>86</v>
      </c>
      <c r="M47" s="434"/>
      <c r="N47" s="434"/>
      <c r="O47" s="394">
        <v>0</v>
      </c>
      <c r="P47" s="434"/>
      <c r="Q47" s="394">
        <f>O47+P47</f>
        <v>0</v>
      </c>
      <c r="S47" s="432" t="e">
        <f>SUM(U47:Z47)-Q47</f>
        <v>#DIV/0!</v>
      </c>
      <c r="T47" s="394" t="e">
        <f t="shared" ref="T47:Z48" si="12">$Q47*T$14</f>
        <v>#DIV/0!</v>
      </c>
      <c r="U47" s="394" t="e">
        <f t="shared" si="12"/>
        <v>#DIV/0!</v>
      </c>
      <c r="V47" s="394" t="e">
        <f t="shared" si="12"/>
        <v>#DIV/0!</v>
      </c>
      <c r="W47" s="394" t="e">
        <f t="shared" si="12"/>
        <v>#DIV/0!</v>
      </c>
      <c r="X47" s="394" t="e">
        <f t="shared" si="12"/>
        <v>#DIV/0!</v>
      </c>
      <c r="Y47" s="394" t="e">
        <f t="shared" si="12"/>
        <v>#DIV/0!</v>
      </c>
      <c r="Z47" s="394" t="e">
        <f t="shared" si="12"/>
        <v>#DIV/0!</v>
      </c>
    </row>
    <row r="48" spans="1:26" s="432" customFormat="1" ht="23.25" customHeight="1" x14ac:dyDescent="0.25">
      <c r="A48" s="400" t="s">
        <v>531</v>
      </c>
      <c r="B48" s="364">
        <v>213</v>
      </c>
      <c r="C48" s="982"/>
      <c r="D48" s="982"/>
      <c r="E48" s="394" t="s">
        <v>86</v>
      </c>
      <c r="F48" s="394" t="s">
        <v>86</v>
      </c>
      <c r="G48" s="394" t="s">
        <v>86</v>
      </c>
      <c r="H48" s="394" t="s">
        <v>86</v>
      </c>
      <c r="I48" s="394" t="s">
        <v>86</v>
      </c>
      <c r="J48" s="394" t="s">
        <v>86</v>
      </c>
      <c r="K48" s="394" t="s">
        <v>86</v>
      </c>
      <c r="L48" s="394" t="s">
        <v>86</v>
      </c>
      <c r="M48" s="435">
        <f>M47*30.2%</f>
        <v>0</v>
      </c>
      <c r="N48" s="435">
        <f>N47*30.2%</f>
        <v>0</v>
      </c>
      <c r="O48" s="435">
        <v>0</v>
      </c>
      <c r="P48" s="394">
        <f>P47*30.2%</f>
        <v>0</v>
      </c>
      <c r="Q48" s="394">
        <f>O48+P48</f>
        <v>0</v>
      </c>
      <c r="S48" s="432" t="e">
        <f>SUM(U48:Z48)-Q48</f>
        <v>#DIV/0!</v>
      </c>
      <c r="T48" s="394" t="e">
        <f t="shared" si="12"/>
        <v>#DIV/0!</v>
      </c>
      <c r="U48" s="394" t="e">
        <f t="shared" si="12"/>
        <v>#DIV/0!</v>
      </c>
      <c r="V48" s="394" t="e">
        <f t="shared" si="12"/>
        <v>#DIV/0!</v>
      </c>
      <c r="W48" s="394" t="e">
        <f t="shared" si="12"/>
        <v>#DIV/0!</v>
      </c>
      <c r="X48" s="394" t="e">
        <f t="shared" si="12"/>
        <v>#DIV/0!</v>
      </c>
      <c r="Y48" s="394" t="e">
        <f t="shared" si="12"/>
        <v>#DIV/0!</v>
      </c>
      <c r="Z48" s="394" t="e">
        <f t="shared" si="12"/>
        <v>#DIV/0!</v>
      </c>
    </row>
    <row r="49" spans="1:26" s="432" customFormat="1" ht="16.5" customHeight="1" x14ac:dyDescent="0.25">
      <c r="A49" s="436" t="s">
        <v>570</v>
      </c>
      <c r="B49" s="437"/>
      <c r="C49" s="1013"/>
      <c r="D49" s="1013"/>
      <c r="E49" s="439" t="s">
        <v>86</v>
      </c>
      <c r="F49" s="439" t="s">
        <v>86</v>
      </c>
      <c r="G49" s="439" t="s">
        <v>86</v>
      </c>
      <c r="H49" s="439" t="s">
        <v>86</v>
      </c>
      <c r="I49" s="439" t="s">
        <v>86</v>
      </c>
      <c r="J49" s="439" t="s">
        <v>86</v>
      </c>
      <c r="K49" s="439" t="s">
        <v>86</v>
      </c>
      <c r="L49" s="439" t="s">
        <v>86</v>
      </c>
      <c r="M49" s="440">
        <f>M47+M48</f>
        <v>0</v>
      </c>
      <c r="N49" s="440">
        <f>N47+N48</f>
        <v>0</v>
      </c>
      <c r="O49" s="440">
        <f>O47+O48</f>
        <v>0</v>
      </c>
      <c r="P49" s="439">
        <f>P47+P48</f>
        <v>0</v>
      </c>
      <c r="Q49" s="440">
        <f>Q47+Q48</f>
        <v>0</v>
      </c>
      <c r="S49" s="432" t="e">
        <f>SUM(U49:Z49)-Q49</f>
        <v>#DIV/0!</v>
      </c>
      <c r="T49" s="440" t="e">
        <f t="shared" ref="T49:Z49" si="13">T47+T48</f>
        <v>#DIV/0!</v>
      </c>
      <c r="U49" s="440" t="e">
        <f t="shared" si="13"/>
        <v>#DIV/0!</v>
      </c>
      <c r="V49" s="440" t="e">
        <f t="shared" si="13"/>
        <v>#DIV/0!</v>
      </c>
      <c r="W49" s="440" t="e">
        <f t="shared" si="13"/>
        <v>#DIV/0!</v>
      </c>
      <c r="X49" s="440" t="e">
        <f t="shared" si="13"/>
        <v>#DIV/0!</v>
      </c>
      <c r="Y49" s="440" t="e">
        <f t="shared" si="13"/>
        <v>#DIV/0!</v>
      </c>
      <c r="Z49" s="440" t="e">
        <f t="shared" si="13"/>
        <v>#DIV/0!</v>
      </c>
    </row>
    <row r="50" spans="1:26" s="414" customFormat="1" ht="21.75" hidden="1" customHeight="1" x14ac:dyDescent="0.2">
      <c r="A50" s="997" t="s">
        <v>571</v>
      </c>
      <c r="B50" s="997"/>
      <c r="C50" s="997"/>
      <c r="D50" s="997"/>
      <c r="E50" s="997"/>
      <c r="F50" s="997"/>
      <c r="G50" s="997"/>
      <c r="H50" s="997"/>
      <c r="I50" s="997"/>
      <c r="J50" s="997"/>
      <c r="K50" s="997"/>
      <c r="L50" s="997"/>
      <c r="M50" s="997"/>
      <c r="N50" s="997"/>
      <c r="O50" s="997"/>
      <c r="P50" s="997"/>
      <c r="Q50" s="997"/>
    </row>
    <row r="51" spans="1:26" s="414" customFormat="1" ht="18" customHeight="1" x14ac:dyDescent="0.2">
      <c r="A51" s="997" t="s">
        <v>572</v>
      </c>
      <c r="B51" s="997"/>
      <c r="C51" s="997"/>
      <c r="D51" s="997"/>
      <c r="E51" s="997"/>
      <c r="F51" s="997"/>
      <c r="G51" s="997"/>
      <c r="H51" s="997"/>
      <c r="I51" s="997"/>
      <c r="J51" s="997"/>
      <c r="K51" s="997"/>
      <c r="L51" s="997"/>
      <c r="M51" s="997"/>
      <c r="N51" s="997"/>
      <c r="O51" s="997"/>
      <c r="P51" s="997"/>
      <c r="Q51" s="997"/>
    </row>
    <row r="52" spans="1:26" s="432" customFormat="1" ht="36" customHeight="1" x14ac:dyDescent="0.25">
      <c r="A52" s="387" t="s">
        <v>535</v>
      </c>
      <c r="B52" s="364">
        <v>223</v>
      </c>
      <c r="C52" s="982" t="s">
        <v>536</v>
      </c>
      <c r="D52" s="982"/>
      <c r="E52" s="441"/>
      <c r="F52" s="441"/>
      <c r="G52" s="441"/>
      <c r="H52" s="394">
        <f>(E52+F52+G52)/3</f>
        <v>0</v>
      </c>
      <c r="I52" s="441"/>
      <c r="J52" s="441"/>
      <c r="K52" s="441"/>
      <c r="L52" s="394">
        <f>(I52+J52+K52)/3</f>
        <v>0</v>
      </c>
      <c r="M52" s="394">
        <f>H52</f>
        <v>0</v>
      </c>
      <c r="N52" s="394">
        <f>L52</f>
        <v>0</v>
      </c>
      <c r="O52" s="435">
        <f>H52*Q61</f>
        <v>0</v>
      </c>
      <c r="P52" s="394"/>
      <c r="Q52" s="394">
        <f t="shared" ref="Q52:Q58" si="14">O52+P52</f>
        <v>0</v>
      </c>
      <c r="S52" s="432" t="e">
        <f t="shared" ref="S52:S59" si="15">SUM(U52:Z52)-Q52</f>
        <v>#DIV/0!</v>
      </c>
      <c r="T52" s="394" t="e">
        <f t="shared" ref="T52:Z58" si="16">$Q52*T$14</f>
        <v>#DIV/0!</v>
      </c>
      <c r="U52" s="394" t="e">
        <f t="shared" si="16"/>
        <v>#DIV/0!</v>
      </c>
      <c r="V52" s="394" t="e">
        <f t="shared" si="16"/>
        <v>#DIV/0!</v>
      </c>
      <c r="W52" s="394" t="e">
        <f t="shared" si="16"/>
        <v>#DIV/0!</v>
      </c>
      <c r="X52" s="394" t="e">
        <f t="shared" si="16"/>
        <v>#DIV/0!</v>
      </c>
      <c r="Y52" s="394" t="e">
        <f t="shared" si="16"/>
        <v>#DIV/0!</v>
      </c>
      <c r="Z52" s="394" t="e">
        <f t="shared" si="16"/>
        <v>#DIV/0!</v>
      </c>
    </row>
    <row r="53" spans="1:26" s="432" customFormat="1" ht="42.75" customHeight="1" x14ac:dyDescent="0.25">
      <c r="A53" s="445" t="s">
        <v>537</v>
      </c>
      <c r="B53" s="364" t="s">
        <v>538</v>
      </c>
      <c r="C53" s="982" t="s">
        <v>539</v>
      </c>
      <c r="D53" s="982"/>
      <c r="E53" s="394" t="s">
        <v>86</v>
      </c>
      <c r="F53" s="394" t="s">
        <v>86</v>
      </c>
      <c r="G53" s="394" t="s">
        <v>86</v>
      </c>
      <c r="H53" s="394" t="s">
        <v>86</v>
      </c>
      <c r="I53" s="394" t="s">
        <v>86</v>
      </c>
      <c r="J53" s="394" t="s">
        <v>86</v>
      </c>
      <c r="K53" s="394" t="s">
        <v>86</v>
      </c>
      <c r="L53" s="394" t="s">
        <v>86</v>
      </c>
      <c r="M53" s="446">
        <f>'Прил.7 лимиты'!$E$11*$Q61</f>
        <v>0</v>
      </c>
      <c r="N53" s="446">
        <f>'Прил.7 лимиты'!$E$13*$Q61</f>
        <v>0</v>
      </c>
      <c r="O53" s="446">
        <f>'Прил.7 лимиты'!$E$11*$Q61</f>
        <v>0</v>
      </c>
      <c r="P53" s="446"/>
      <c r="Q53" s="394">
        <f t="shared" si="14"/>
        <v>0</v>
      </c>
      <c r="S53" s="432" t="e">
        <f t="shared" si="15"/>
        <v>#DIV/0!</v>
      </c>
      <c r="T53" s="394" t="e">
        <f t="shared" si="16"/>
        <v>#DIV/0!</v>
      </c>
      <c r="U53" s="394" t="e">
        <f t="shared" si="16"/>
        <v>#DIV/0!</v>
      </c>
      <c r="V53" s="394" t="e">
        <f t="shared" si="16"/>
        <v>#DIV/0!</v>
      </c>
      <c r="W53" s="394" t="e">
        <f t="shared" si="16"/>
        <v>#DIV/0!</v>
      </c>
      <c r="X53" s="394" t="e">
        <f t="shared" si="16"/>
        <v>#DIV/0!</v>
      </c>
      <c r="Y53" s="394" t="e">
        <f t="shared" si="16"/>
        <v>#DIV/0!</v>
      </c>
      <c r="Z53" s="394" t="e">
        <f t="shared" si="16"/>
        <v>#DIV/0!</v>
      </c>
    </row>
    <row r="54" spans="1:26" s="432" customFormat="1" ht="30.75" customHeight="1" x14ac:dyDescent="0.25">
      <c r="A54" s="445" t="s">
        <v>540</v>
      </c>
      <c r="B54" s="364" t="s">
        <v>541</v>
      </c>
      <c r="C54" s="982"/>
      <c r="D54" s="982"/>
      <c r="E54" s="394" t="s">
        <v>86</v>
      </c>
      <c r="F54" s="394" t="s">
        <v>86</v>
      </c>
      <c r="G54" s="394" t="s">
        <v>86</v>
      </c>
      <c r="H54" s="394" t="s">
        <v>86</v>
      </c>
      <c r="I54" s="394" t="s">
        <v>86</v>
      </c>
      <c r="J54" s="394" t="s">
        <v>86</v>
      </c>
      <c r="K54" s="394" t="s">
        <v>86</v>
      </c>
      <c r="L54" s="394" t="s">
        <v>86</v>
      </c>
      <c r="M54" s="446">
        <f>'Прил.7 лимиты'!$N$11*$Q61</f>
        <v>0</v>
      </c>
      <c r="N54" s="446">
        <f>'Прил.7 лимиты'!$N$13*$Q61</f>
        <v>0</v>
      </c>
      <c r="O54" s="446">
        <f>'Прил.7 лимиты'!$N$11*$Q61</f>
        <v>0</v>
      </c>
      <c r="P54" s="446"/>
      <c r="Q54" s="394">
        <f t="shared" si="14"/>
        <v>0</v>
      </c>
      <c r="S54" s="432" t="e">
        <f t="shared" si="15"/>
        <v>#DIV/0!</v>
      </c>
      <c r="T54" s="394" t="e">
        <f t="shared" si="16"/>
        <v>#DIV/0!</v>
      </c>
      <c r="U54" s="394" t="e">
        <f t="shared" si="16"/>
        <v>#DIV/0!</v>
      </c>
      <c r="V54" s="394" t="e">
        <f t="shared" si="16"/>
        <v>#DIV/0!</v>
      </c>
      <c r="W54" s="394" t="e">
        <f t="shared" si="16"/>
        <v>#DIV/0!</v>
      </c>
      <c r="X54" s="394" t="e">
        <f t="shared" si="16"/>
        <v>#DIV/0!</v>
      </c>
      <c r="Y54" s="394" t="e">
        <f t="shared" si="16"/>
        <v>#DIV/0!</v>
      </c>
      <c r="Z54" s="394" t="e">
        <f t="shared" si="16"/>
        <v>#DIV/0!</v>
      </c>
    </row>
    <row r="55" spans="1:26" s="432" customFormat="1" ht="35.25" customHeight="1" x14ac:dyDescent="0.25">
      <c r="A55" s="445" t="s">
        <v>542</v>
      </c>
      <c r="B55" s="364" t="s">
        <v>543</v>
      </c>
      <c r="C55" s="982" t="s">
        <v>536</v>
      </c>
      <c r="D55" s="982"/>
      <c r="E55" s="441"/>
      <c r="F55" s="441"/>
      <c r="G55" s="441"/>
      <c r="H55" s="435">
        <f>(E55+F55+G55)/3</f>
        <v>0</v>
      </c>
      <c r="I55" s="441"/>
      <c r="J55" s="441"/>
      <c r="K55" s="441"/>
      <c r="L55" s="435">
        <f>(I55+J55+K55)/3</f>
        <v>0</v>
      </c>
      <c r="M55" s="435">
        <f>H55</f>
        <v>0</v>
      </c>
      <c r="N55" s="435">
        <f>L55</f>
        <v>0</v>
      </c>
      <c r="O55" s="446">
        <f>'Прил.7 лимиты'!$Q$11*$Q61</f>
        <v>0</v>
      </c>
      <c r="P55" s="446"/>
      <c r="Q55" s="394">
        <f t="shared" si="14"/>
        <v>0</v>
      </c>
      <c r="S55" s="432" t="e">
        <f t="shared" si="15"/>
        <v>#DIV/0!</v>
      </c>
      <c r="T55" s="394" t="e">
        <f t="shared" si="16"/>
        <v>#DIV/0!</v>
      </c>
      <c r="U55" s="394" t="e">
        <f t="shared" si="16"/>
        <v>#DIV/0!</v>
      </c>
      <c r="V55" s="394" t="e">
        <f t="shared" si="16"/>
        <v>#DIV/0!</v>
      </c>
      <c r="W55" s="394" t="e">
        <f t="shared" si="16"/>
        <v>#DIV/0!</v>
      </c>
      <c r="X55" s="394" t="e">
        <f t="shared" si="16"/>
        <v>#DIV/0!</v>
      </c>
      <c r="Y55" s="394" t="e">
        <f t="shared" si="16"/>
        <v>#DIV/0!</v>
      </c>
      <c r="Z55" s="394" t="e">
        <f t="shared" si="16"/>
        <v>#DIV/0!</v>
      </c>
    </row>
    <row r="56" spans="1:26" s="432" customFormat="1" ht="21" customHeight="1" x14ac:dyDescent="0.25">
      <c r="A56" s="445" t="s">
        <v>494</v>
      </c>
      <c r="B56" s="364" t="s">
        <v>496</v>
      </c>
      <c r="C56" s="982" t="s">
        <v>546</v>
      </c>
      <c r="D56" s="982"/>
      <c r="E56" s="394" t="s">
        <v>86</v>
      </c>
      <c r="F56" s="394" t="s">
        <v>86</v>
      </c>
      <c r="G56" s="394" t="s">
        <v>86</v>
      </c>
      <c r="H56" s="394" t="s">
        <v>86</v>
      </c>
      <c r="I56" s="394" t="s">
        <v>86</v>
      </c>
      <c r="J56" s="394" t="s">
        <v>86</v>
      </c>
      <c r="K56" s="394" t="s">
        <v>86</v>
      </c>
      <c r="L56" s="394" t="s">
        <v>86</v>
      </c>
      <c r="M56" s="435">
        <f>'Прил.10 прочие'!J19</f>
        <v>0</v>
      </c>
      <c r="N56" s="394"/>
      <c r="O56" s="435">
        <f>'Прил.10 прочие'!J19</f>
        <v>0</v>
      </c>
      <c r="P56" s="435"/>
      <c r="Q56" s="394">
        <f t="shared" si="14"/>
        <v>0</v>
      </c>
      <c r="S56" s="432" t="e">
        <f t="shared" si="15"/>
        <v>#DIV/0!</v>
      </c>
      <c r="T56" s="394" t="e">
        <f t="shared" si="16"/>
        <v>#DIV/0!</v>
      </c>
      <c r="U56" s="394" t="e">
        <f t="shared" si="16"/>
        <v>#DIV/0!</v>
      </c>
      <c r="V56" s="394" t="e">
        <f t="shared" si="16"/>
        <v>#DIV/0!</v>
      </c>
      <c r="W56" s="394" t="e">
        <f t="shared" si="16"/>
        <v>#DIV/0!</v>
      </c>
      <c r="X56" s="394" t="e">
        <f t="shared" si="16"/>
        <v>#DIV/0!</v>
      </c>
      <c r="Y56" s="394" t="e">
        <f t="shared" si="16"/>
        <v>#DIV/0!</v>
      </c>
      <c r="Z56" s="394" t="e">
        <f t="shared" si="16"/>
        <v>#DIV/0!</v>
      </c>
    </row>
    <row r="57" spans="1:26" s="432" customFormat="1" ht="21.75" customHeight="1" x14ac:dyDescent="0.25">
      <c r="A57" s="445" t="s">
        <v>547</v>
      </c>
      <c r="B57" s="364" t="s">
        <v>548</v>
      </c>
      <c r="C57" s="982"/>
      <c r="D57" s="982"/>
      <c r="E57" s="394" t="s">
        <v>86</v>
      </c>
      <c r="F57" s="394" t="s">
        <v>86</v>
      </c>
      <c r="G57" s="394" t="s">
        <v>86</v>
      </c>
      <c r="H57" s="394" t="s">
        <v>86</v>
      </c>
      <c r="I57" s="394" t="s">
        <v>86</v>
      </c>
      <c r="J57" s="394" t="s">
        <v>86</v>
      </c>
      <c r="K57" s="394" t="s">
        <v>86</v>
      </c>
      <c r="L57" s="394" t="s">
        <v>86</v>
      </c>
      <c r="M57" s="394">
        <f>'Прил.10 прочие'!J31</f>
        <v>0</v>
      </c>
      <c r="N57" s="394"/>
      <c r="O57" s="394">
        <f>'Прил.10 прочие'!J31</f>
        <v>0</v>
      </c>
      <c r="P57" s="394"/>
      <c r="Q57" s="394">
        <f t="shared" si="14"/>
        <v>0</v>
      </c>
      <c r="S57" s="432" t="e">
        <f t="shared" si="15"/>
        <v>#DIV/0!</v>
      </c>
      <c r="T57" s="394" t="e">
        <f t="shared" si="16"/>
        <v>#DIV/0!</v>
      </c>
      <c r="U57" s="394" t="e">
        <f t="shared" si="16"/>
        <v>#DIV/0!</v>
      </c>
      <c r="V57" s="394" t="e">
        <f t="shared" si="16"/>
        <v>#DIV/0!</v>
      </c>
      <c r="W57" s="394" t="e">
        <f t="shared" si="16"/>
        <v>#DIV/0!</v>
      </c>
      <c r="X57" s="394" t="e">
        <f t="shared" si="16"/>
        <v>#DIV/0!</v>
      </c>
      <c r="Y57" s="394" t="e">
        <f t="shared" si="16"/>
        <v>#DIV/0!</v>
      </c>
      <c r="Z57" s="394" t="e">
        <f t="shared" si="16"/>
        <v>#DIV/0!</v>
      </c>
    </row>
    <row r="58" spans="1:26" s="432" customFormat="1" ht="22.15" customHeight="1" x14ac:dyDescent="0.25">
      <c r="A58" s="445" t="s">
        <v>549</v>
      </c>
      <c r="B58" s="364" t="s">
        <v>550</v>
      </c>
      <c r="C58" s="982"/>
      <c r="D58" s="982"/>
      <c r="E58" s="394" t="s">
        <v>86</v>
      </c>
      <c r="F58" s="394" t="s">
        <v>86</v>
      </c>
      <c r="G58" s="394" t="s">
        <v>86</v>
      </c>
      <c r="H58" s="394" t="s">
        <v>86</v>
      </c>
      <c r="I58" s="394" t="s">
        <v>86</v>
      </c>
      <c r="J58" s="394" t="s">
        <v>86</v>
      </c>
      <c r="K58" s="394" t="s">
        <v>86</v>
      </c>
      <c r="L58" s="394" t="s">
        <v>86</v>
      </c>
      <c r="M58" s="444">
        <f>'Прил.7 лимиты'!H10*'услуга 1'!Q61</f>
        <v>0</v>
      </c>
      <c r="N58" s="449">
        <f>'Прил.7 лимиты'!H15*Q61</f>
        <v>0</v>
      </c>
      <c r="O58" s="435">
        <f>'Прил.7 лимиты'!H10*Q61</f>
        <v>0</v>
      </c>
      <c r="P58" s="435"/>
      <c r="Q58" s="394">
        <f t="shared" si="14"/>
        <v>0</v>
      </c>
      <c r="S58" s="432" t="e">
        <f t="shared" si="15"/>
        <v>#DIV/0!</v>
      </c>
      <c r="T58" s="394" t="e">
        <f t="shared" si="16"/>
        <v>#DIV/0!</v>
      </c>
      <c r="U58" s="394" t="e">
        <f t="shared" si="16"/>
        <v>#DIV/0!</v>
      </c>
      <c r="V58" s="394" t="e">
        <f t="shared" si="16"/>
        <v>#DIV/0!</v>
      </c>
      <c r="W58" s="394" t="e">
        <f t="shared" si="16"/>
        <v>#DIV/0!</v>
      </c>
      <c r="X58" s="394" t="e">
        <f t="shared" si="16"/>
        <v>#DIV/0!</v>
      </c>
      <c r="Y58" s="394" t="e">
        <f t="shared" si="16"/>
        <v>#DIV/0!</v>
      </c>
      <c r="Z58" s="394" t="e">
        <f t="shared" si="16"/>
        <v>#DIV/0!</v>
      </c>
    </row>
    <row r="59" spans="1:26" s="432" customFormat="1" ht="15.75" x14ac:dyDescent="0.25">
      <c r="A59" s="436" t="s">
        <v>573</v>
      </c>
      <c r="B59" s="438"/>
      <c r="C59" s="1013"/>
      <c r="D59" s="1013"/>
      <c r="E59" s="439" t="s">
        <v>86</v>
      </c>
      <c r="F59" s="439" t="s">
        <v>86</v>
      </c>
      <c r="G59" s="439" t="s">
        <v>86</v>
      </c>
      <c r="H59" s="439" t="s">
        <v>86</v>
      </c>
      <c r="I59" s="439" t="s">
        <v>86</v>
      </c>
      <c r="J59" s="439" t="s">
        <v>86</v>
      </c>
      <c r="K59" s="439" t="s">
        <v>86</v>
      </c>
      <c r="L59" s="439" t="s">
        <v>86</v>
      </c>
      <c r="M59" s="579">
        <f>M52+M53+M54+M55+M56+M57+M58</f>
        <v>0</v>
      </c>
      <c r="N59" s="579">
        <f>N52+N53+N54+N55+N56+N57+N58</f>
        <v>0</v>
      </c>
      <c r="O59" s="579">
        <f>SUM(O52:O58)</f>
        <v>0</v>
      </c>
      <c r="P59" s="579">
        <f>SUM(P52:P58)</f>
        <v>0</v>
      </c>
      <c r="Q59" s="579">
        <f>SUM(Q52:Q58)</f>
        <v>0</v>
      </c>
      <c r="S59" s="432" t="e">
        <f t="shared" si="15"/>
        <v>#DIV/0!</v>
      </c>
      <c r="T59" s="439" t="e">
        <f t="shared" ref="T59:Z59" si="17">SUM(T52:T58)</f>
        <v>#DIV/0!</v>
      </c>
      <c r="U59" s="439" t="e">
        <f t="shared" si="17"/>
        <v>#DIV/0!</v>
      </c>
      <c r="V59" s="439" t="e">
        <f t="shared" si="17"/>
        <v>#DIV/0!</v>
      </c>
      <c r="W59" s="439" t="e">
        <f t="shared" si="17"/>
        <v>#DIV/0!</v>
      </c>
      <c r="X59" s="439" t="e">
        <f t="shared" si="17"/>
        <v>#DIV/0!</v>
      </c>
      <c r="Y59" s="439" t="e">
        <f t="shared" si="17"/>
        <v>#DIV/0!</v>
      </c>
      <c r="Z59" s="439" t="e">
        <f t="shared" si="17"/>
        <v>#DIV/0!</v>
      </c>
    </row>
    <row r="60" spans="1:26" s="432" customFormat="1" ht="18" customHeight="1" x14ac:dyDescent="0.25">
      <c r="A60" s="996" t="s">
        <v>574</v>
      </c>
      <c r="B60" s="996"/>
      <c r="C60" s="996"/>
      <c r="D60" s="996"/>
      <c r="E60" s="996"/>
      <c r="F60" s="996"/>
      <c r="G60" s="996"/>
      <c r="H60" s="996"/>
      <c r="I60" s="996"/>
      <c r="J60" s="996"/>
      <c r="K60" s="996"/>
      <c r="L60" s="996"/>
      <c r="M60" s="996"/>
      <c r="N60" s="996"/>
      <c r="O60" s="996"/>
      <c r="P60" s="996"/>
      <c r="Q60" s="542">
        <f>'Прил.8 ст.211'!M111</f>
        <v>0.2653393027221938</v>
      </c>
    </row>
    <row r="61" spans="1:26" s="432" customFormat="1" ht="18" customHeight="1" x14ac:dyDescent="0.25">
      <c r="A61" s="996" t="s">
        <v>553</v>
      </c>
      <c r="B61" s="996"/>
      <c r="C61" s="996"/>
      <c r="D61" s="996"/>
      <c r="E61" s="996"/>
      <c r="F61" s="996"/>
      <c r="G61" s="996"/>
      <c r="H61" s="996"/>
      <c r="I61" s="996"/>
      <c r="J61" s="996"/>
      <c r="K61" s="996"/>
      <c r="L61" s="996"/>
      <c r="M61" s="996"/>
      <c r="N61" s="996"/>
      <c r="O61" s="996"/>
      <c r="P61" s="996"/>
      <c r="Q61" s="544">
        <f>'Прил.4 площади'!E137</f>
        <v>0</v>
      </c>
    </row>
    <row r="62" spans="1:26" s="414" customFormat="1" ht="18" customHeight="1" x14ac:dyDescent="0.2">
      <c r="A62" s="997" t="s">
        <v>575</v>
      </c>
      <c r="B62" s="997"/>
      <c r="C62" s="997"/>
      <c r="D62" s="997"/>
      <c r="E62" s="997"/>
      <c r="F62" s="997"/>
      <c r="G62" s="997"/>
      <c r="H62" s="997"/>
      <c r="I62" s="997"/>
      <c r="J62" s="997"/>
      <c r="K62" s="997"/>
      <c r="L62" s="997"/>
      <c r="M62" s="997"/>
      <c r="N62" s="997"/>
      <c r="O62" s="997"/>
      <c r="P62" s="997"/>
      <c r="Q62" s="997"/>
    </row>
    <row r="63" spans="1:26" s="432" customFormat="1" ht="15" customHeight="1" x14ac:dyDescent="0.25">
      <c r="A63" s="387" t="s">
        <v>491</v>
      </c>
      <c r="B63" s="364">
        <v>212</v>
      </c>
      <c r="C63" s="982" t="s">
        <v>534</v>
      </c>
      <c r="D63" s="982"/>
      <c r="E63" s="394" t="s">
        <v>86</v>
      </c>
      <c r="F63" s="394" t="s">
        <v>86</v>
      </c>
      <c r="G63" s="441"/>
      <c r="H63" s="394" t="s">
        <v>86</v>
      </c>
      <c r="I63" s="394" t="s">
        <v>86</v>
      </c>
      <c r="J63" s="394" t="s">
        <v>86</v>
      </c>
      <c r="K63" s="441"/>
      <c r="L63" s="394" t="s">
        <v>86</v>
      </c>
      <c r="M63" s="394">
        <f>G63</f>
        <v>0</v>
      </c>
      <c r="N63" s="394">
        <f>K63</f>
        <v>0</v>
      </c>
      <c r="O63" s="453">
        <f>'Прил.10 прочие'!J7</f>
        <v>0</v>
      </c>
      <c r="P63" s="394"/>
      <c r="Q63" s="394">
        <f t="shared" ref="Q63:Q74" si="18">O63+P63</f>
        <v>0</v>
      </c>
      <c r="S63" s="432" t="e">
        <f t="shared" ref="S63:S75" si="19">SUM(U63:Z63)-Q63</f>
        <v>#DIV/0!</v>
      </c>
      <c r="T63" s="394" t="e">
        <f t="shared" ref="T63:Z67" si="20">$Q63*T$14</f>
        <v>#DIV/0!</v>
      </c>
      <c r="U63" s="394" t="e">
        <f t="shared" si="20"/>
        <v>#DIV/0!</v>
      </c>
      <c r="V63" s="394" t="e">
        <f t="shared" si="20"/>
        <v>#DIV/0!</v>
      </c>
      <c r="W63" s="394" t="e">
        <f t="shared" si="20"/>
        <v>#DIV/0!</v>
      </c>
      <c r="X63" s="394" t="e">
        <f t="shared" si="20"/>
        <v>#DIV/0!</v>
      </c>
      <c r="Y63" s="394" t="e">
        <f t="shared" si="20"/>
        <v>#DIV/0!</v>
      </c>
      <c r="Z63" s="394" t="e">
        <f t="shared" si="20"/>
        <v>#DIV/0!</v>
      </c>
    </row>
    <row r="64" spans="1:26" s="432" customFormat="1" ht="15.75" x14ac:dyDescent="0.25">
      <c r="A64" s="387" t="s">
        <v>493</v>
      </c>
      <c r="B64" s="364">
        <v>221</v>
      </c>
      <c r="C64" s="982"/>
      <c r="D64" s="982"/>
      <c r="E64" s="394" t="s">
        <v>86</v>
      </c>
      <c r="F64" s="394" t="s">
        <v>86</v>
      </c>
      <c r="G64" s="441"/>
      <c r="H64" s="394" t="s">
        <v>86</v>
      </c>
      <c r="I64" s="394" t="s">
        <v>86</v>
      </c>
      <c r="J64" s="394" t="s">
        <v>86</v>
      </c>
      <c r="K64" s="441"/>
      <c r="L64" s="394" t="s">
        <v>86</v>
      </c>
      <c r="M64" s="394">
        <f>G64</f>
        <v>0</v>
      </c>
      <c r="N64" s="394">
        <f>K64</f>
        <v>0</v>
      </c>
      <c r="O64" s="453">
        <f>'Прил.10 прочие'!J11</f>
        <v>0</v>
      </c>
      <c r="P64" s="394"/>
      <c r="Q64" s="394">
        <f t="shared" si="18"/>
        <v>0</v>
      </c>
      <c r="S64" s="432" t="e">
        <f t="shared" si="19"/>
        <v>#DIV/0!</v>
      </c>
      <c r="T64" s="394" t="e">
        <f t="shared" si="20"/>
        <v>#DIV/0!</v>
      </c>
      <c r="U64" s="394" t="e">
        <f t="shared" si="20"/>
        <v>#DIV/0!</v>
      </c>
      <c r="V64" s="394" t="e">
        <f t="shared" si="20"/>
        <v>#DIV/0!</v>
      </c>
      <c r="W64" s="394" t="e">
        <f t="shared" si="20"/>
        <v>#DIV/0!</v>
      </c>
      <c r="X64" s="394" t="e">
        <f t="shared" si="20"/>
        <v>#DIV/0!</v>
      </c>
      <c r="Y64" s="394" t="e">
        <f t="shared" si="20"/>
        <v>#DIV/0!</v>
      </c>
      <c r="Z64" s="394" t="e">
        <f t="shared" si="20"/>
        <v>#DIV/0!</v>
      </c>
    </row>
    <row r="65" spans="1:26" s="432" customFormat="1" ht="15.75" x14ac:dyDescent="0.25">
      <c r="A65" s="387" t="s">
        <v>494</v>
      </c>
      <c r="B65" s="364">
        <v>222</v>
      </c>
      <c r="C65" s="982"/>
      <c r="D65" s="982"/>
      <c r="E65" s="394" t="s">
        <v>86</v>
      </c>
      <c r="F65" s="394" t="s">
        <v>86</v>
      </c>
      <c r="G65" s="441"/>
      <c r="H65" s="394" t="s">
        <v>86</v>
      </c>
      <c r="I65" s="394" t="s">
        <v>86</v>
      </c>
      <c r="J65" s="394" t="s">
        <v>86</v>
      </c>
      <c r="K65" s="441"/>
      <c r="L65" s="394" t="s">
        <v>86</v>
      </c>
      <c r="M65" s="394">
        <f>G65</f>
        <v>0</v>
      </c>
      <c r="N65" s="394">
        <f>K65</f>
        <v>0</v>
      </c>
      <c r="O65" s="453">
        <f>'Прил.10 прочие'!J15</f>
        <v>0</v>
      </c>
      <c r="P65" s="453"/>
      <c r="Q65" s="394">
        <f t="shared" si="18"/>
        <v>0</v>
      </c>
      <c r="S65" s="432" t="e">
        <f t="shared" si="19"/>
        <v>#DIV/0!</v>
      </c>
      <c r="T65" s="394" t="e">
        <f t="shared" si="20"/>
        <v>#DIV/0!</v>
      </c>
      <c r="U65" s="394" t="e">
        <f t="shared" si="20"/>
        <v>#DIV/0!</v>
      </c>
      <c r="V65" s="394" t="e">
        <f t="shared" si="20"/>
        <v>#DIV/0!</v>
      </c>
      <c r="W65" s="394" t="e">
        <f t="shared" si="20"/>
        <v>#DIV/0!</v>
      </c>
      <c r="X65" s="394" t="e">
        <f t="shared" si="20"/>
        <v>#DIV/0!</v>
      </c>
      <c r="Y65" s="394" t="e">
        <f t="shared" si="20"/>
        <v>#DIV/0!</v>
      </c>
      <c r="Z65" s="394" t="e">
        <f t="shared" si="20"/>
        <v>#DIV/0!</v>
      </c>
    </row>
    <row r="66" spans="1:26" s="432" customFormat="1" ht="17.25" customHeight="1" x14ac:dyDescent="0.25">
      <c r="A66" s="387" t="s">
        <v>576</v>
      </c>
      <c r="B66" s="364">
        <v>224</v>
      </c>
      <c r="C66" s="982"/>
      <c r="D66" s="982"/>
      <c r="E66" s="394" t="s">
        <v>86</v>
      </c>
      <c r="F66" s="394" t="s">
        <v>86</v>
      </c>
      <c r="G66" s="441"/>
      <c r="H66" s="394" t="s">
        <v>86</v>
      </c>
      <c r="I66" s="394" t="s">
        <v>86</v>
      </c>
      <c r="J66" s="394" t="s">
        <v>86</v>
      </c>
      <c r="K66" s="441"/>
      <c r="L66" s="394" t="s">
        <v>86</v>
      </c>
      <c r="M66" s="394">
        <f>G66</f>
        <v>0</v>
      </c>
      <c r="N66" s="394">
        <f>K66</f>
        <v>0</v>
      </c>
      <c r="O66" s="434"/>
      <c r="P66" s="434"/>
      <c r="Q66" s="394">
        <f t="shared" si="18"/>
        <v>0</v>
      </c>
      <c r="S66" s="432" t="e">
        <f t="shared" si="19"/>
        <v>#DIV/0!</v>
      </c>
      <c r="T66" s="394" t="e">
        <f t="shared" si="20"/>
        <v>#DIV/0!</v>
      </c>
      <c r="U66" s="394" t="e">
        <f t="shared" si="20"/>
        <v>#DIV/0!</v>
      </c>
      <c r="V66" s="394" t="e">
        <f t="shared" si="20"/>
        <v>#DIV/0!</v>
      </c>
      <c r="W66" s="394" t="e">
        <f t="shared" si="20"/>
        <v>#DIV/0!</v>
      </c>
      <c r="X66" s="394" t="e">
        <f t="shared" si="20"/>
        <v>#DIV/0!</v>
      </c>
      <c r="Y66" s="394" t="e">
        <f t="shared" si="20"/>
        <v>#DIV/0!</v>
      </c>
      <c r="Z66" s="394" t="e">
        <f t="shared" si="20"/>
        <v>#DIV/0!</v>
      </c>
    </row>
    <row r="67" spans="1:26" s="432" customFormat="1" ht="17.25" customHeight="1" x14ac:dyDescent="0.25">
      <c r="A67" s="387" t="s">
        <v>497</v>
      </c>
      <c r="B67" s="364">
        <v>225</v>
      </c>
      <c r="C67" s="982" t="s">
        <v>555</v>
      </c>
      <c r="D67" s="982"/>
      <c r="E67" s="441"/>
      <c r="F67" s="441"/>
      <c r="G67" s="441"/>
      <c r="H67" s="394">
        <f>(E67+F67+G67)/3</f>
        <v>0</v>
      </c>
      <c r="I67" s="441"/>
      <c r="J67" s="441"/>
      <c r="K67" s="441"/>
      <c r="L67" s="394">
        <f>(I67+J67+K67)/3</f>
        <v>0</v>
      </c>
      <c r="M67" s="394">
        <f>H67</f>
        <v>0</v>
      </c>
      <c r="N67" s="394">
        <f>L67</f>
        <v>0</v>
      </c>
      <c r="O67" s="453">
        <f>'Прил.10 прочие'!J23</f>
        <v>0</v>
      </c>
      <c r="P67" s="453"/>
      <c r="Q67" s="394">
        <f t="shared" si="18"/>
        <v>0</v>
      </c>
      <c r="S67" s="432" t="e">
        <f t="shared" si="19"/>
        <v>#DIV/0!</v>
      </c>
      <c r="T67" s="394" t="e">
        <f t="shared" si="20"/>
        <v>#DIV/0!</v>
      </c>
      <c r="U67" s="394" t="e">
        <f t="shared" si="20"/>
        <v>#DIV/0!</v>
      </c>
      <c r="V67" s="394" t="e">
        <f t="shared" si="20"/>
        <v>#DIV/0!</v>
      </c>
      <c r="W67" s="394" t="e">
        <f t="shared" si="20"/>
        <v>#DIV/0!</v>
      </c>
      <c r="X67" s="394" t="e">
        <f t="shared" si="20"/>
        <v>#DIV/0!</v>
      </c>
      <c r="Y67" s="394" t="e">
        <f t="shared" si="20"/>
        <v>#DIV/0!</v>
      </c>
      <c r="Z67" s="394" t="e">
        <f t="shared" si="20"/>
        <v>#DIV/0!</v>
      </c>
    </row>
    <row r="68" spans="1:26" s="432" customFormat="1" ht="15.75" customHeight="1" x14ac:dyDescent="0.25">
      <c r="A68" s="387" t="s">
        <v>577</v>
      </c>
      <c r="B68" s="364" t="s">
        <v>578</v>
      </c>
      <c r="C68" s="982"/>
      <c r="D68" s="982"/>
      <c r="E68" s="1012" t="s">
        <v>579</v>
      </c>
      <c r="F68" s="1012"/>
      <c r="G68" s="1012"/>
      <c r="H68" s="1012"/>
      <c r="I68" s="441"/>
      <c r="J68" s="441"/>
      <c r="K68" s="441"/>
      <c r="L68" s="394">
        <f>(I68+J68+K68)/3</f>
        <v>0</v>
      </c>
      <c r="M68" s="394"/>
      <c r="N68" s="394">
        <f>L68</f>
        <v>0</v>
      </c>
      <c r="O68" s="435"/>
      <c r="P68" s="434"/>
      <c r="Q68" s="394">
        <f t="shared" si="18"/>
        <v>0</v>
      </c>
      <c r="S68" s="432">
        <f t="shared" si="19"/>
        <v>0</v>
      </c>
      <c r="T68" s="394" t="s">
        <v>86</v>
      </c>
      <c r="U68" s="394" t="s">
        <v>86</v>
      </c>
      <c r="V68" s="394" t="s">
        <v>86</v>
      </c>
      <c r="W68" s="394" t="s">
        <v>86</v>
      </c>
      <c r="X68" s="394" t="s">
        <v>86</v>
      </c>
      <c r="Y68" s="394" t="s">
        <v>86</v>
      </c>
      <c r="Z68" s="394" t="s">
        <v>86</v>
      </c>
    </row>
    <row r="69" spans="1:26" s="432" customFormat="1" ht="18" customHeight="1" x14ac:dyDescent="0.25">
      <c r="A69" s="387" t="s">
        <v>498</v>
      </c>
      <c r="B69" s="364">
        <v>226</v>
      </c>
      <c r="C69" s="982"/>
      <c r="D69" s="982"/>
      <c r="E69" s="441"/>
      <c r="F69" s="441"/>
      <c r="G69" s="441"/>
      <c r="H69" s="394">
        <f>(E69+F69+G69)/3</f>
        <v>0</v>
      </c>
      <c r="I69" s="441"/>
      <c r="J69" s="441"/>
      <c r="K69" s="441"/>
      <c r="L69" s="394">
        <f>(I69+J69+K69)/3</f>
        <v>0</v>
      </c>
      <c r="M69" s="394">
        <f>H69</f>
        <v>0</v>
      </c>
      <c r="N69" s="394">
        <f>L69</f>
        <v>0</v>
      </c>
      <c r="O69" s="453">
        <f>'Прил.10 прочие'!J27</f>
        <v>0</v>
      </c>
      <c r="P69" s="453"/>
      <c r="Q69" s="394">
        <f t="shared" si="18"/>
        <v>0</v>
      </c>
      <c r="S69" s="432" t="e">
        <f t="shared" si="19"/>
        <v>#DIV/0!</v>
      </c>
      <c r="T69" s="394" t="e">
        <f t="shared" ref="T69:Z74" si="21">$Q69*T$14</f>
        <v>#DIV/0!</v>
      </c>
      <c r="U69" s="394" t="e">
        <f t="shared" si="21"/>
        <v>#DIV/0!</v>
      </c>
      <c r="V69" s="394" t="e">
        <f t="shared" si="21"/>
        <v>#DIV/0!</v>
      </c>
      <c r="W69" s="394" t="e">
        <f t="shared" si="21"/>
        <v>#DIV/0!</v>
      </c>
      <c r="X69" s="394" t="e">
        <f t="shared" si="21"/>
        <v>#DIV/0!</v>
      </c>
      <c r="Y69" s="394" t="e">
        <f t="shared" si="21"/>
        <v>#DIV/0!</v>
      </c>
      <c r="Z69" s="394" t="e">
        <f t="shared" si="21"/>
        <v>#DIV/0!</v>
      </c>
    </row>
    <row r="70" spans="1:26" s="432" customFormat="1" ht="33.75" customHeight="1" x14ac:dyDescent="0.25">
      <c r="A70" s="387" t="s">
        <v>580</v>
      </c>
      <c r="B70" s="364" t="s">
        <v>431</v>
      </c>
      <c r="C70" s="1011" t="s">
        <v>581</v>
      </c>
      <c r="D70" s="1011"/>
      <c r="E70" s="441"/>
      <c r="F70" s="441"/>
      <c r="G70" s="441"/>
      <c r="H70" s="394">
        <f>(E70+F70+G70)/3</f>
        <v>0</v>
      </c>
      <c r="I70" s="441"/>
      <c r="J70" s="441"/>
      <c r="K70" s="441"/>
      <c r="L70" s="394">
        <f>(I70+J70+K70)/3</f>
        <v>0</v>
      </c>
      <c r="M70" s="394">
        <f>H70</f>
        <v>0</v>
      </c>
      <c r="N70" s="394">
        <f>L70</f>
        <v>0</v>
      </c>
      <c r="O70" s="435">
        <f>'Прил.10 прочие'!J49</f>
        <v>0</v>
      </c>
      <c r="P70" s="435"/>
      <c r="Q70" s="394">
        <f t="shared" si="18"/>
        <v>0</v>
      </c>
      <c r="S70" s="432" t="e">
        <f t="shared" si="19"/>
        <v>#DIV/0!</v>
      </c>
      <c r="T70" s="394" t="e">
        <f t="shared" si="21"/>
        <v>#DIV/0!</v>
      </c>
      <c r="U70" s="394" t="e">
        <f t="shared" si="21"/>
        <v>#DIV/0!</v>
      </c>
      <c r="V70" s="394" t="e">
        <f t="shared" si="21"/>
        <v>#DIV/0!</v>
      </c>
      <c r="W70" s="394" t="e">
        <f t="shared" si="21"/>
        <v>#DIV/0!</v>
      </c>
      <c r="X70" s="394" t="e">
        <f t="shared" si="21"/>
        <v>#DIV/0!</v>
      </c>
      <c r="Y70" s="394" t="e">
        <f t="shared" si="21"/>
        <v>#DIV/0!</v>
      </c>
      <c r="Z70" s="394" t="e">
        <f t="shared" si="21"/>
        <v>#DIV/0!</v>
      </c>
    </row>
    <row r="71" spans="1:26" s="432" customFormat="1" ht="67.5" customHeight="1" x14ac:dyDescent="0.25">
      <c r="A71" s="387" t="s">
        <v>502</v>
      </c>
      <c r="B71" s="364" t="s">
        <v>431</v>
      </c>
      <c r="C71" s="1011"/>
      <c r="D71" s="1011"/>
      <c r="E71" s="394" t="s">
        <v>86</v>
      </c>
      <c r="F71" s="394" t="s">
        <v>86</v>
      </c>
      <c r="G71" s="394" t="s">
        <v>86</v>
      </c>
      <c r="H71" s="394" t="s">
        <v>86</v>
      </c>
      <c r="I71" s="394" t="s">
        <v>86</v>
      </c>
      <c r="J71" s="394" t="s">
        <v>86</v>
      </c>
      <c r="K71" s="394" t="s">
        <v>86</v>
      </c>
      <c r="L71" s="394" t="s">
        <v>86</v>
      </c>
      <c r="M71" s="435">
        <f>'Прил.10 прочие'!J36</f>
        <v>0</v>
      </c>
      <c r="N71" s="435">
        <v>0</v>
      </c>
      <c r="O71" s="435">
        <f>'Прил.10 прочие'!J36</f>
        <v>0</v>
      </c>
      <c r="P71" s="435"/>
      <c r="Q71" s="394">
        <f t="shared" si="18"/>
        <v>0</v>
      </c>
      <c r="S71" s="432" t="e">
        <f t="shared" si="19"/>
        <v>#DIV/0!</v>
      </c>
      <c r="T71" s="394" t="e">
        <f t="shared" si="21"/>
        <v>#DIV/0!</v>
      </c>
      <c r="U71" s="394" t="e">
        <f t="shared" si="21"/>
        <v>#DIV/0!</v>
      </c>
      <c r="V71" s="394" t="e">
        <f t="shared" si="21"/>
        <v>#DIV/0!</v>
      </c>
      <c r="W71" s="394" t="e">
        <f t="shared" si="21"/>
        <v>#DIV/0!</v>
      </c>
      <c r="X71" s="394" t="e">
        <f t="shared" si="21"/>
        <v>#DIV/0!</v>
      </c>
      <c r="Y71" s="394" t="e">
        <f t="shared" si="21"/>
        <v>#DIV/0!</v>
      </c>
      <c r="Z71" s="394" t="e">
        <f t="shared" si="21"/>
        <v>#DIV/0!</v>
      </c>
    </row>
    <row r="72" spans="1:26" s="432" customFormat="1" ht="33" customHeight="1" x14ac:dyDescent="0.25">
      <c r="A72" s="387" t="s">
        <v>582</v>
      </c>
      <c r="B72" s="364" t="s">
        <v>426</v>
      </c>
      <c r="C72" s="1011"/>
      <c r="D72" s="1011"/>
      <c r="E72" s="394" t="s">
        <v>86</v>
      </c>
      <c r="F72" s="394" t="s">
        <v>86</v>
      </c>
      <c r="G72" s="394" t="s">
        <v>86</v>
      </c>
      <c r="H72" s="394" t="s">
        <v>86</v>
      </c>
      <c r="I72" s="394" t="s">
        <v>86</v>
      </c>
      <c r="J72" s="394" t="s">
        <v>86</v>
      </c>
      <c r="K72" s="394" t="s">
        <v>86</v>
      </c>
      <c r="L72" s="394" t="s">
        <v>86</v>
      </c>
      <c r="M72" s="435">
        <f>'Прил.10 прочие'!J37</f>
        <v>0</v>
      </c>
      <c r="N72" s="435">
        <v>0</v>
      </c>
      <c r="O72" s="435">
        <f>'Прил.10 прочие'!J37</f>
        <v>0</v>
      </c>
      <c r="P72" s="435"/>
      <c r="Q72" s="394">
        <f t="shared" si="18"/>
        <v>0</v>
      </c>
      <c r="S72" s="432" t="e">
        <f t="shared" si="19"/>
        <v>#DIV/0!</v>
      </c>
      <c r="T72" s="394" t="e">
        <f t="shared" si="21"/>
        <v>#DIV/0!</v>
      </c>
      <c r="U72" s="394" t="e">
        <f t="shared" si="21"/>
        <v>#DIV/0!</v>
      </c>
      <c r="V72" s="394" t="e">
        <f t="shared" si="21"/>
        <v>#DIV/0!</v>
      </c>
      <c r="W72" s="394" t="e">
        <f t="shared" si="21"/>
        <v>#DIV/0!</v>
      </c>
      <c r="X72" s="394" t="e">
        <f t="shared" si="21"/>
        <v>#DIV/0!</v>
      </c>
      <c r="Y72" s="394" t="e">
        <f t="shared" si="21"/>
        <v>#DIV/0!</v>
      </c>
      <c r="Z72" s="394" t="e">
        <f t="shared" si="21"/>
        <v>#DIV/0!</v>
      </c>
    </row>
    <row r="73" spans="1:26" s="432" customFormat="1" ht="17.25" customHeight="1" x14ac:dyDescent="0.25">
      <c r="A73" s="387" t="s">
        <v>503</v>
      </c>
      <c r="B73" s="364">
        <v>310</v>
      </c>
      <c r="C73" s="1012" t="s">
        <v>534</v>
      </c>
      <c r="D73" s="1012"/>
      <c r="E73" s="545" t="s">
        <v>86</v>
      </c>
      <c r="F73" s="545" t="s">
        <v>86</v>
      </c>
      <c r="G73" s="546"/>
      <c r="H73" s="394" t="s">
        <v>86</v>
      </c>
      <c r="I73" s="547"/>
      <c r="J73" s="547"/>
      <c r="K73" s="548"/>
      <c r="L73" s="394" t="s">
        <v>86</v>
      </c>
      <c r="M73" s="394">
        <f>G73</f>
        <v>0</v>
      </c>
      <c r="N73" s="394">
        <f>K73</f>
        <v>0</v>
      </c>
      <c r="O73" s="481">
        <f>'Прил.10 прочие'!J39</f>
        <v>0</v>
      </c>
      <c r="P73" s="481"/>
      <c r="Q73" s="394">
        <f t="shared" si="18"/>
        <v>0</v>
      </c>
      <c r="S73" s="432" t="e">
        <f t="shared" si="19"/>
        <v>#DIV/0!</v>
      </c>
      <c r="T73" s="394" t="e">
        <f t="shared" si="21"/>
        <v>#DIV/0!</v>
      </c>
      <c r="U73" s="394" t="e">
        <f t="shared" si="21"/>
        <v>#DIV/0!</v>
      </c>
      <c r="V73" s="394" t="e">
        <f t="shared" si="21"/>
        <v>#DIV/0!</v>
      </c>
      <c r="W73" s="394" t="e">
        <f t="shared" si="21"/>
        <v>#DIV/0!</v>
      </c>
      <c r="X73" s="394" t="e">
        <f t="shared" si="21"/>
        <v>#DIV/0!</v>
      </c>
      <c r="Y73" s="394" t="e">
        <f t="shared" si="21"/>
        <v>#DIV/0!</v>
      </c>
      <c r="Z73" s="394" t="e">
        <f t="shared" si="21"/>
        <v>#DIV/0!</v>
      </c>
    </row>
    <row r="74" spans="1:26" s="432" customFormat="1" ht="18" customHeight="1" x14ac:dyDescent="0.25">
      <c r="A74" s="387" t="s">
        <v>583</v>
      </c>
      <c r="B74" s="364">
        <v>340</v>
      </c>
      <c r="C74" s="1012"/>
      <c r="D74" s="1012"/>
      <c r="E74" s="394" t="s">
        <v>86</v>
      </c>
      <c r="F74" s="394" t="s">
        <v>86</v>
      </c>
      <c r="G74" s="441"/>
      <c r="H74" s="394" t="s">
        <v>86</v>
      </c>
      <c r="I74" s="394" t="s">
        <v>86</v>
      </c>
      <c r="J74" s="394" t="s">
        <v>86</v>
      </c>
      <c r="K74" s="441"/>
      <c r="L74" s="394" t="s">
        <v>86</v>
      </c>
      <c r="M74" s="394">
        <f>G74</f>
        <v>0</v>
      </c>
      <c r="N74" s="394">
        <f>K74</f>
        <v>0</v>
      </c>
      <c r="O74" s="453">
        <f>'Прил.10 прочие'!J43</f>
        <v>0</v>
      </c>
      <c r="P74" s="453"/>
      <c r="Q74" s="394">
        <f t="shared" si="18"/>
        <v>0</v>
      </c>
      <c r="S74" s="432" t="e">
        <f t="shared" si="19"/>
        <v>#DIV/0!</v>
      </c>
      <c r="T74" s="394" t="e">
        <f t="shared" si="21"/>
        <v>#DIV/0!</v>
      </c>
      <c r="U74" s="394" t="e">
        <f t="shared" si="21"/>
        <v>#DIV/0!</v>
      </c>
      <c r="V74" s="394" t="e">
        <f t="shared" si="21"/>
        <v>#DIV/0!</v>
      </c>
      <c r="W74" s="394" t="e">
        <f t="shared" si="21"/>
        <v>#DIV/0!</v>
      </c>
      <c r="X74" s="394" t="e">
        <f t="shared" si="21"/>
        <v>#DIV/0!</v>
      </c>
      <c r="Y74" s="394" t="e">
        <f t="shared" si="21"/>
        <v>#DIV/0!</v>
      </c>
      <c r="Z74" s="394" t="e">
        <f t="shared" si="21"/>
        <v>#DIV/0!</v>
      </c>
    </row>
    <row r="75" spans="1:26" s="432" customFormat="1" ht="20.25" customHeight="1" x14ac:dyDescent="0.25">
      <c r="A75" s="436" t="s">
        <v>584</v>
      </c>
      <c r="B75" s="438"/>
      <c r="C75" s="1013"/>
      <c r="D75" s="1013"/>
      <c r="E75" s="439" t="s">
        <v>86</v>
      </c>
      <c r="F75" s="439" t="s">
        <v>86</v>
      </c>
      <c r="G75" s="439" t="s">
        <v>86</v>
      </c>
      <c r="H75" s="439" t="s">
        <v>86</v>
      </c>
      <c r="I75" s="439" t="s">
        <v>86</v>
      </c>
      <c r="J75" s="439" t="s">
        <v>86</v>
      </c>
      <c r="K75" s="439" t="s">
        <v>86</v>
      </c>
      <c r="L75" s="439" t="s">
        <v>86</v>
      </c>
      <c r="M75" s="440">
        <f>M63+M64+M65+M66+M67+M69+M71+M72+M73+M74+M70</f>
        <v>0</v>
      </c>
      <c r="N75" s="440">
        <f>N63+N64+N65+N66+N67+N69+N71+N72+N73+N74+N70</f>
        <v>0</v>
      </c>
      <c r="O75" s="440">
        <f>SUM(O63:O74)-O68</f>
        <v>0</v>
      </c>
      <c r="P75" s="440">
        <f>SUM(P63:P74)</f>
        <v>0</v>
      </c>
      <c r="Q75" s="440">
        <f>SUM(Q63:Q74)</f>
        <v>0</v>
      </c>
      <c r="S75" s="432" t="e">
        <f t="shared" si="19"/>
        <v>#DIV/0!</v>
      </c>
      <c r="T75" s="440" t="e">
        <f t="shared" ref="T75:Z75" si="22">T63+T64+T65+T66+T67+T69+T71+T72+T73+T74+T70</f>
        <v>#DIV/0!</v>
      </c>
      <c r="U75" s="440" t="e">
        <f t="shared" si="22"/>
        <v>#DIV/0!</v>
      </c>
      <c r="V75" s="440" t="e">
        <f t="shared" si="22"/>
        <v>#DIV/0!</v>
      </c>
      <c r="W75" s="440" t="e">
        <f t="shared" si="22"/>
        <v>#DIV/0!</v>
      </c>
      <c r="X75" s="440" t="e">
        <f t="shared" si="22"/>
        <v>#DIV/0!</v>
      </c>
      <c r="Y75" s="440" t="e">
        <f t="shared" si="22"/>
        <v>#DIV/0!</v>
      </c>
      <c r="Z75" s="440" t="e">
        <f t="shared" si="22"/>
        <v>#DIV/0!</v>
      </c>
    </row>
    <row r="76" spans="1:26" s="432" customFormat="1" ht="20.25" hidden="1" customHeight="1" x14ac:dyDescent="0.25">
      <c r="A76" s="436" t="s">
        <v>585</v>
      </c>
      <c r="B76" s="438"/>
      <c r="C76" s="549"/>
      <c r="D76" s="550"/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439"/>
      <c r="Q76" s="439"/>
    </row>
    <row r="77" spans="1:26" s="432" customFormat="1" ht="21" customHeight="1" x14ac:dyDescent="0.25">
      <c r="A77" s="996" t="s">
        <v>586</v>
      </c>
      <c r="B77" s="996"/>
      <c r="C77" s="996"/>
      <c r="D77" s="996"/>
      <c r="E77" s="996"/>
      <c r="F77" s="996"/>
      <c r="G77" s="996"/>
      <c r="H77" s="996"/>
      <c r="I77" s="996"/>
      <c r="J77" s="996"/>
      <c r="K77" s="996"/>
      <c r="L77" s="996"/>
      <c r="M77" s="996"/>
      <c r="N77" s="996"/>
      <c r="O77" s="996"/>
      <c r="P77" s="996"/>
      <c r="Q77" s="552">
        <f>Q31+Q61</f>
        <v>0</v>
      </c>
    </row>
    <row r="78" spans="1:26" s="459" customFormat="1" ht="19.5" customHeight="1" x14ac:dyDescent="0.25">
      <c r="A78" s="454" t="s">
        <v>587</v>
      </c>
      <c r="B78" s="554"/>
      <c r="C78" s="1014"/>
      <c r="D78" s="1014"/>
      <c r="E78" s="456" t="s">
        <v>86</v>
      </c>
      <c r="F78" s="456" t="s">
        <v>86</v>
      </c>
      <c r="G78" s="456" t="s">
        <v>86</v>
      </c>
      <c r="H78" s="456" t="s">
        <v>86</v>
      </c>
      <c r="I78" s="456" t="s">
        <v>86</v>
      </c>
      <c r="J78" s="456" t="s">
        <v>86</v>
      </c>
      <c r="K78" s="456" t="s">
        <v>86</v>
      </c>
      <c r="L78" s="456" t="s">
        <v>86</v>
      </c>
      <c r="M78" s="555">
        <f>M75+M59+M49</f>
        <v>0</v>
      </c>
      <c r="N78" s="555">
        <f>N75+N59+N49</f>
        <v>0</v>
      </c>
      <c r="O78" s="555">
        <f>O75+O59+O49</f>
        <v>0</v>
      </c>
      <c r="P78" s="555">
        <f>P75+P59+P49</f>
        <v>0</v>
      </c>
      <c r="Q78" s="555">
        <f>Q75+Q59+Q49</f>
        <v>0</v>
      </c>
      <c r="S78" s="459" t="e">
        <f>SUM(U78:Z78)-Q78</f>
        <v>#DIV/0!</v>
      </c>
      <c r="T78" s="555" t="e">
        <f t="shared" ref="T78:Z78" si="23">T75+T59+T49</f>
        <v>#DIV/0!</v>
      </c>
      <c r="U78" s="555" t="e">
        <f t="shared" si="23"/>
        <v>#DIV/0!</v>
      </c>
      <c r="V78" s="555" t="e">
        <f t="shared" si="23"/>
        <v>#DIV/0!</v>
      </c>
      <c r="W78" s="555" t="e">
        <f t="shared" si="23"/>
        <v>#DIV/0!</v>
      </c>
      <c r="X78" s="555" t="e">
        <f t="shared" si="23"/>
        <v>#DIV/0!</v>
      </c>
      <c r="Y78" s="555" t="e">
        <f t="shared" si="23"/>
        <v>#DIV/0!</v>
      </c>
      <c r="Z78" s="555" t="e">
        <f t="shared" si="23"/>
        <v>#DIV/0!</v>
      </c>
    </row>
    <row r="79" spans="1:26" s="432" customFormat="1" ht="21.75" customHeight="1" x14ac:dyDescent="0.25">
      <c r="A79" s="485" t="s">
        <v>588</v>
      </c>
      <c r="B79" s="486"/>
      <c r="C79" s="984"/>
      <c r="D79" s="984"/>
      <c r="E79" s="487"/>
      <c r="F79" s="487"/>
      <c r="G79" s="487"/>
      <c r="H79" s="487"/>
      <c r="I79" s="487"/>
      <c r="J79" s="487"/>
      <c r="K79" s="487"/>
      <c r="L79" s="487"/>
      <c r="M79" s="487"/>
      <c r="N79" s="487"/>
      <c r="O79" s="487"/>
      <c r="P79" s="487"/>
      <c r="Q79" s="487"/>
    </row>
    <row r="80" spans="1:26" s="432" customFormat="1" ht="15.75" x14ac:dyDescent="0.25">
      <c r="A80" s="387" t="s">
        <v>530</v>
      </c>
      <c r="B80" s="364">
        <v>211</v>
      </c>
      <c r="C80" s="984"/>
      <c r="D80" s="984"/>
      <c r="E80" s="394" t="s">
        <v>86</v>
      </c>
      <c r="F80" s="394" t="s">
        <v>86</v>
      </c>
      <c r="G80" s="394" t="s">
        <v>86</v>
      </c>
      <c r="H80" s="394" t="s">
        <v>86</v>
      </c>
      <c r="I80" s="394" t="s">
        <v>86</v>
      </c>
      <c r="J80" s="394" t="s">
        <v>86</v>
      </c>
      <c r="K80" s="394" t="s">
        <v>86</v>
      </c>
      <c r="L80" s="394" t="s">
        <v>86</v>
      </c>
      <c r="M80" s="435">
        <f t="shared" ref="M80:Q81" si="24">M16+M47</f>
        <v>0</v>
      </c>
      <c r="N80" s="394">
        <f t="shared" si="24"/>
        <v>0</v>
      </c>
      <c r="O80" s="435">
        <f t="shared" si="24"/>
        <v>0</v>
      </c>
      <c r="P80" s="394">
        <f t="shared" si="24"/>
        <v>0</v>
      </c>
      <c r="Q80" s="394">
        <f t="shared" si="24"/>
        <v>0</v>
      </c>
      <c r="S80" s="432" t="e">
        <f t="shared" ref="S80:S103" si="25">SUM(U80:Z80)-Q80</f>
        <v>#DIV/0!</v>
      </c>
      <c r="T80" s="394" t="e">
        <f t="shared" ref="T80:Z81" si="26">T16+T47</f>
        <v>#DIV/0!</v>
      </c>
      <c r="U80" s="394" t="e">
        <f t="shared" si="26"/>
        <v>#DIV/0!</v>
      </c>
      <c r="V80" s="394" t="e">
        <f t="shared" si="26"/>
        <v>#DIV/0!</v>
      </c>
      <c r="W80" s="394" t="e">
        <f t="shared" si="26"/>
        <v>#DIV/0!</v>
      </c>
      <c r="X80" s="394" t="e">
        <f t="shared" si="26"/>
        <v>#DIV/0!</v>
      </c>
      <c r="Y80" s="394" t="e">
        <f t="shared" si="26"/>
        <v>#DIV/0!</v>
      </c>
      <c r="Z80" s="394" t="e">
        <f t="shared" si="26"/>
        <v>#DIV/0!</v>
      </c>
    </row>
    <row r="81" spans="1:26" s="432" customFormat="1" ht="15.75" x14ac:dyDescent="0.25">
      <c r="A81" s="387" t="s">
        <v>589</v>
      </c>
      <c r="B81" s="364">
        <v>213</v>
      </c>
      <c r="C81" s="984"/>
      <c r="D81" s="984"/>
      <c r="E81" s="394" t="s">
        <v>86</v>
      </c>
      <c r="F81" s="394" t="s">
        <v>86</v>
      </c>
      <c r="G81" s="394" t="s">
        <v>86</v>
      </c>
      <c r="H81" s="394" t="s">
        <v>86</v>
      </c>
      <c r="I81" s="394" t="s">
        <v>86</v>
      </c>
      <c r="J81" s="394" t="s">
        <v>86</v>
      </c>
      <c r="K81" s="394" t="s">
        <v>86</v>
      </c>
      <c r="L81" s="394" t="s">
        <v>86</v>
      </c>
      <c r="M81" s="435">
        <f t="shared" si="24"/>
        <v>0</v>
      </c>
      <c r="N81" s="394">
        <f t="shared" si="24"/>
        <v>0</v>
      </c>
      <c r="O81" s="435">
        <f t="shared" si="24"/>
        <v>0</v>
      </c>
      <c r="P81" s="394">
        <f t="shared" si="24"/>
        <v>0</v>
      </c>
      <c r="Q81" s="394">
        <f t="shared" si="24"/>
        <v>0</v>
      </c>
      <c r="S81" s="432" t="e">
        <f t="shared" si="25"/>
        <v>#DIV/0!</v>
      </c>
      <c r="T81" s="394" t="e">
        <f t="shared" si="26"/>
        <v>#DIV/0!</v>
      </c>
      <c r="U81" s="394" t="e">
        <f t="shared" si="26"/>
        <v>#DIV/0!</v>
      </c>
      <c r="V81" s="394" t="e">
        <f t="shared" si="26"/>
        <v>#DIV/0!</v>
      </c>
      <c r="W81" s="394" t="e">
        <f t="shared" si="26"/>
        <v>#DIV/0!</v>
      </c>
      <c r="X81" s="394" t="e">
        <f t="shared" si="26"/>
        <v>#DIV/0!</v>
      </c>
      <c r="Y81" s="394" t="e">
        <f t="shared" si="26"/>
        <v>#DIV/0!</v>
      </c>
      <c r="Z81" s="394" t="e">
        <f t="shared" si="26"/>
        <v>#DIV/0!</v>
      </c>
    </row>
    <row r="82" spans="1:26" s="432" customFormat="1" ht="15.75" x14ac:dyDescent="0.25">
      <c r="A82" s="387" t="s">
        <v>491</v>
      </c>
      <c r="B82" s="364">
        <v>212</v>
      </c>
      <c r="C82" s="984"/>
      <c r="D82" s="984"/>
      <c r="E82" s="394" t="s">
        <v>86</v>
      </c>
      <c r="F82" s="394" t="s">
        <v>86</v>
      </c>
      <c r="G82" s="394" t="s">
        <v>86</v>
      </c>
      <c r="H82" s="394" t="s">
        <v>86</v>
      </c>
      <c r="I82" s="394" t="s">
        <v>86</v>
      </c>
      <c r="J82" s="394" t="s">
        <v>86</v>
      </c>
      <c r="K82" s="394" t="s">
        <v>86</v>
      </c>
      <c r="L82" s="394" t="s">
        <v>86</v>
      </c>
      <c r="M82" s="435">
        <f>M33+M63</f>
        <v>0</v>
      </c>
      <c r="N82" s="394">
        <f>N33+N63</f>
        <v>0</v>
      </c>
      <c r="O82" s="435">
        <f>O33+O63</f>
        <v>0</v>
      </c>
      <c r="P82" s="394">
        <f>P33+P63</f>
        <v>0</v>
      </c>
      <c r="Q82" s="394">
        <f>Q33+Q63</f>
        <v>0</v>
      </c>
      <c r="S82" s="432" t="e">
        <f t="shared" si="25"/>
        <v>#DIV/0!</v>
      </c>
      <c r="T82" s="394" t="e">
        <f t="shared" ref="T82:Z82" si="27">T33+T63</f>
        <v>#DIV/0!</v>
      </c>
      <c r="U82" s="394" t="e">
        <f t="shared" si="27"/>
        <v>#DIV/0!</v>
      </c>
      <c r="V82" s="394" t="e">
        <f t="shared" si="27"/>
        <v>#DIV/0!</v>
      </c>
      <c r="W82" s="394" t="e">
        <f t="shared" si="27"/>
        <v>#DIV/0!</v>
      </c>
      <c r="X82" s="394" t="e">
        <f t="shared" si="27"/>
        <v>#DIV/0!</v>
      </c>
      <c r="Y82" s="394" t="e">
        <f t="shared" si="27"/>
        <v>#DIV/0!</v>
      </c>
      <c r="Z82" s="394" t="e">
        <f t="shared" si="27"/>
        <v>#DIV/0!</v>
      </c>
    </row>
    <row r="83" spans="1:26" s="432" customFormat="1" ht="15.75" x14ac:dyDescent="0.25">
      <c r="A83" s="400" t="s">
        <v>493</v>
      </c>
      <c r="B83" s="364">
        <v>221</v>
      </c>
      <c r="C83" s="984"/>
      <c r="D83" s="984"/>
      <c r="E83" s="394" t="s">
        <v>86</v>
      </c>
      <c r="F83" s="394" t="s">
        <v>86</v>
      </c>
      <c r="G83" s="394" t="s">
        <v>86</v>
      </c>
      <c r="H83" s="394" t="s">
        <v>86</v>
      </c>
      <c r="I83" s="394" t="s">
        <v>86</v>
      </c>
      <c r="J83" s="394" t="s">
        <v>86</v>
      </c>
      <c r="K83" s="394" t="s">
        <v>86</v>
      </c>
      <c r="L83" s="394" t="s">
        <v>86</v>
      </c>
      <c r="M83" s="435">
        <f t="shared" ref="M83:P84" si="28">M64+M20</f>
        <v>0</v>
      </c>
      <c r="N83" s="435">
        <f t="shared" si="28"/>
        <v>0</v>
      </c>
      <c r="O83" s="435">
        <f t="shared" si="28"/>
        <v>0</v>
      </c>
      <c r="P83" s="394">
        <f t="shared" si="28"/>
        <v>0</v>
      </c>
      <c r="Q83" s="394">
        <f>Q20+Q64</f>
        <v>0</v>
      </c>
      <c r="S83" s="432" t="e">
        <f t="shared" si="25"/>
        <v>#DIV/0!</v>
      </c>
      <c r="T83" s="394" t="e">
        <f t="shared" ref="T83:Z84" si="29">T20+T64</f>
        <v>#DIV/0!</v>
      </c>
      <c r="U83" s="394" t="e">
        <f t="shared" si="29"/>
        <v>#DIV/0!</v>
      </c>
      <c r="V83" s="394" t="e">
        <f t="shared" si="29"/>
        <v>#DIV/0!</v>
      </c>
      <c r="W83" s="394" t="e">
        <f t="shared" si="29"/>
        <v>#DIV/0!</v>
      </c>
      <c r="X83" s="394" t="e">
        <f t="shared" si="29"/>
        <v>#DIV/0!</v>
      </c>
      <c r="Y83" s="394" t="e">
        <f t="shared" si="29"/>
        <v>#DIV/0!</v>
      </c>
      <c r="Z83" s="394" t="e">
        <f t="shared" si="29"/>
        <v>#DIV/0!</v>
      </c>
    </row>
    <row r="84" spans="1:26" s="432" customFormat="1" ht="15.75" x14ac:dyDescent="0.25">
      <c r="A84" s="400" t="s">
        <v>494</v>
      </c>
      <c r="B84" s="364">
        <v>222</v>
      </c>
      <c r="C84" s="984"/>
      <c r="D84" s="984"/>
      <c r="E84" s="394" t="s">
        <v>86</v>
      </c>
      <c r="F84" s="394" t="s">
        <v>86</v>
      </c>
      <c r="G84" s="394" t="s">
        <v>86</v>
      </c>
      <c r="H84" s="394" t="s">
        <v>86</v>
      </c>
      <c r="I84" s="394" t="s">
        <v>86</v>
      </c>
      <c r="J84" s="394" t="s">
        <v>86</v>
      </c>
      <c r="K84" s="394" t="s">
        <v>86</v>
      </c>
      <c r="L84" s="394" t="s">
        <v>86</v>
      </c>
      <c r="M84" s="435">
        <f t="shared" si="28"/>
        <v>0</v>
      </c>
      <c r="N84" s="435">
        <f t="shared" si="28"/>
        <v>0</v>
      </c>
      <c r="O84" s="435">
        <f t="shared" si="28"/>
        <v>0</v>
      </c>
      <c r="P84" s="394">
        <f t="shared" si="28"/>
        <v>0</v>
      </c>
      <c r="Q84" s="394">
        <f>Q21+Q65</f>
        <v>0</v>
      </c>
      <c r="S84" s="432" t="e">
        <f t="shared" si="25"/>
        <v>#DIV/0!</v>
      </c>
      <c r="T84" s="394" t="e">
        <f t="shared" si="29"/>
        <v>#DIV/0!</v>
      </c>
      <c r="U84" s="394" t="e">
        <f t="shared" si="29"/>
        <v>#DIV/0!</v>
      </c>
      <c r="V84" s="394" t="e">
        <f t="shared" si="29"/>
        <v>#DIV/0!</v>
      </c>
      <c r="W84" s="394" t="e">
        <f t="shared" si="29"/>
        <v>#DIV/0!</v>
      </c>
      <c r="X84" s="394" t="e">
        <f t="shared" si="29"/>
        <v>#DIV/0!</v>
      </c>
      <c r="Y84" s="394" t="e">
        <f t="shared" si="29"/>
        <v>#DIV/0!</v>
      </c>
      <c r="Z84" s="394" t="e">
        <f t="shared" si="29"/>
        <v>#DIV/0!</v>
      </c>
    </row>
    <row r="85" spans="1:26" s="432" customFormat="1" ht="31.5" x14ac:dyDescent="0.25">
      <c r="A85" s="400" t="s">
        <v>545</v>
      </c>
      <c r="B85" s="364" t="s">
        <v>496</v>
      </c>
      <c r="C85" s="984"/>
      <c r="D85" s="984"/>
      <c r="E85" s="394" t="s">
        <v>86</v>
      </c>
      <c r="F85" s="394" t="s">
        <v>86</v>
      </c>
      <c r="G85" s="394" t="s">
        <v>86</v>
      </c>
      <c r="H85" s="394" t="s">
        <v>86</v>
      </c>
      <c r="I85" s="394" t="s">
        <v>86</v>
      </c>
      <c r="J85" s="394" t="s">
        <v>86</v>
      </c>
      <c r="K85" s="394" t="s">
        <v>86</v>
      </c>
      <c r="L85" s="394" t="s">
        <v>86</v>
      </c>
      <c r="M85" s="435">
        <f>M26+M56</f>
        <v>0</v>
      </c>
      <c r="N85" s="394">
        <f>N26+N56</f>
        <v>0</v>
      </c>
      <c r="O85" s="435">
        <f>O26+O56</f>
        <v>0</v>
      </c>
      <c r="P85" s="394">
        <f>P26+P56</f>
        <v>0</v>
      </c>
      <c r="Q85" s="394">
        <f>Q26+Q56</f>
        <v>0</v>
      </c>
      <c r="S85" s="432" t="e">
        <f t="shared" si="25"/>
        <v>#DIV/0!</v>
      </c>
      <c r="T85" s="394" t="e">
        <f t="shared" ref="T85:Z85" si="30">T26+T56</f>
        <v>#DIV/0!</v>
      </c>
      <c r="U85" s="394" t="e">
        <f t="shared" si="30"/>
        <v>#DIV/0!</v>
      </c>
      <c r="V85" s="394" t="e">
        <f t="shared" si="30"/>
        <v>#DIV/0!</v>
      </c>
      <c r="W85" s="394" t="e">
        <f t="shared" si="30"/>
        <v>#DIV/0!</v>
      </c>
      <c r="X85" s="394" t="e">
        <f t="shared" si="30"/>
        <v>#DIV/0!</v>
      </c>
      <c r="Y85" s="394" t="e">
        <f t="shared" si="30"/>
        <v>#DIV/0!</v>
      </c>
      <c r="Z85" s="394" t="e">
        <f t="shared" si="30"/>
        <v>#DIV/0!</v>
      </c>
    </row>
    <row r="86" spans="1:26" s="432" customFormat="1" ht="15.75" x14ac:dyDescent="0.25">
      <c r="A86" s="400" t="s">
        <v>590</v>
      </c>
      <c r="B86" s="364">
        <v>223</v>
      </c>
      <c r="C86" s="984"/>
      <c r="D86" s="984"/>
      <c r="E86" s="394" t="s">
        <v>86</v>
      </c>
      <c r="F86" s="394" t="s">
        <v>86</v>
      </c>
      <c r="G86" s="394" t="s">
        <v>86</v>
      </c>
      <c r="H86" s="394" t="s">
        <v>86</v>
      </c>
      <c r="I86" s="394" t="s">
        <v>86</v>
      </c>
      <c r="J86" s="394" t="s">
        <v>86</v>
      </c>
      <c r="K86" s="394" t="s">
        <v>86</v>
      </c>
      <c r="L86" s="394" t="s">
        <v>86</v>
      </c>
      <c r="M86" s="444">
        <f t="shared" ref="M86:Q89" si="31">M22+M52</f>
        <v>0</v>
      </c>
      <c r="N86" s="394">
        <f t="shared" si="31"/>
        <v>0</v>
      </c>
      <c r="O86" s="444">
        <f t="shared" si="31"/>
        <v>0</v>
      </c>
      <c r="P86" s="394">
        <f t="shared" si="31"/>
        <v>0</v>
      </c>
      <c r="Q86" s="394">
        <f t="shared" si="31"/>
        <v>0</v>
      </c>
      <c r="S86" s="432" t="e">
        <f t="shared" si="25"/>
        <v>#DIV/0!</v>
      </c>
      <c r="T86" s="394" t="e">
        <f t="shared" ref="T86:Z89" si="32">T22+T52</f>
        <v>#DIV/0!</v>
      </c>
      <c r="U86" s="394" t="e">
        <f t="shared" si="32"/>
        <v>#DIV/0!</v>
      </c>
      <c r="V86" s="394" t="e">
        <f t="shared" si="32"/>
        <v>#DIV/0!</v>
      </c>
      <c r="W86" s="394" t="e">
        <f t="shared" si="32"/>
        <v>#DIV/0!</v>
      </c>
      <c r="X86" s="394" t="e">
        <f t="shared" si="32"/>
        <v>#DIV/0!</v>
      </c>
      <c r="Y86" s="394" t="e">
        <f t="shared" si="32"/>
        <v>#DIV/0!</v>
      </c>
      <c r="Z86" s="394" t="e">
        <f t="shared" si="32"/>
        <v>#DIV/0!</v>
      </c>
    </row>
    <row r="87" spans="1:26" s="432" customFormat="1" ht="15.75" customHeight="1" x14ac:dyDescent="0.25">
      <c r="A87" s="488" t="s">
        <v>591</v>
      </c>
      <c r="B87" s="364" t="s">
        <v>538</v>
      </c>
      <c r="C87" s="984"/>
      <c r="D87" s="984"/>
      <c r="E87" s="394" t="s">
        <v>86</v>
      </c>
      <c r="F87" s="394" t="s">
        <v>86</v>
      </c>
      <c r="G87" s="394" t="s">
        <v>86</v>
      </c>
      <c r="H87" s="394" t="s">
        <v>86</v>
      </c>
      <c r="I87" s="394" t="s">
        <v>86</v>
      </c>
      <c r="J87" s="394" t="s">
        <v>86</v>
      </c>
      <c r="K87" s="394" t="s">
        <v>86</v>
      </c>
      <c r="L87" s="394" t="s">
        <v>86</v>
      </c>
      <c r="M87" s="444">
        <f t="shared" si="31"/>
        <v>0</v>
      </c>
      <c r="N87" s="394">
        <f t="shared" si="31"/>
        <v>0</v>
      </c>
      <c r="O87" s="444">
        <f t="shared" si="31"/>
        <v>0</v>
      </c>
      <c r="P87" s="394">
        <f t="shared" si="31"/>
        <v>0</v>
      </c>
      <c r="Q87" s="394">
        <f t="shared" si="31"/>
        <v>0</v>
      </c>
      <c r="S87" s="432" t="e">
        <f t="shared" si="25"/>
        <v>#DIV/0!</v>
      </c>
      <c r="T87" s="394" t="e">
        <f t="shared" si="32"/>
        <v>#DIV/0!</v>
      </c>
      <c r="U87" s="394" t="e">
        <f t="shared" si="32"/>
        <v>#DIV/0!</v>
      </c>
      <c r="V87" s="394" t="e">
        <f t="shared" si="32"/>
        <v>#DIV/0!</v>
      </c>
      <c r="W87" s="394" t="e">
        <f t="shared" si="32"/>
        <v>#DIV/0!</v>
      </c>
      <c r="X87" s="394" t="e">
        <f t="shared" si="32"/>
        <v>#DIV/0!</v>
      </c>
      <c r="Y87" s="394" t="e">
        <f t="shared" si="32"/>
        <v>#DIV/0!</v>
      </c>
      <c r="Z87" s="394" t="e">
        <f t="shared" si="32"/>
        <v>#DIV/0!</v>
      </c>
    </row>
    <row r="88" spans="1:26" s="432" customFormat="1" ht="15.75" x14ac:dyDescent="0.25">
      <c r="A88" s="488" t="s">
        <v>592</v>
      </c>
      <c r="B88" s="364" t="s">
        <v>541</v>
      </c>
      <c r="C88" s="984"/>
      <c r="D88" s="984"/>
      <c r="E88" s="394" t="s">
        <v>86</v>
      </c>
      <c r="F88" s="394" t="s">
        <v>86</v>
      </c>
      <c r="G88" s="394" t="s">
        <v>86</v>
      </c>
      <c r="H88" s="394" t="s">
        <v>86</v>
      </c>
      <c r="I88" s="394" t="s">
        <v>86</v>
      </c>
      <c r="J88" s="394" t="s">
        <v>86</v>
      </c>
      <c r="K88" s="394" t="s">
        <v>86</v>
      </c>
      <c r="L88" s="394" t="s">
        <v>86</v>
      </c>
      <c r="M88" s="444">
        <f t="shared" si="31"/>
        <v>0</v>
      </c>
      <c r="N88" s="394">
        <f t="shared" si="31"/>
        <v>0</v>
      </c>
      <c r="O88" s="444">
        <f t="shared" si="31"/>
        <v>0</v>
      </c>
      <c r="P88" s="394">
        <f t="shared" si="31"/>
        <v>0</v>
      </c>
      <c r="Q88" s="394">
        <f t="shared" si="31"/>
        <v>0</v>
      </c>
      <c r="S88" s="432" t="e">
        <f t="shared" si="25"/>
        <v>#DIV/0!</v>
      </c>
      <c r="T88" s="394" t="e">
        <f t="shared" si="32"/>
        <v>#DIV/0!</v>
      </c>
      <c r="U88" s="394" t="e">
        <f t="shared" si="32"/>
        <v>#DIV/0!</v>
      </c>
      <c r="V88" s="394" t="e">
        <f t="shared" si="32"/>
        <v>#DIV/0!</v>
      </c>
      <c r="W88" s="394" t="e">
        <f t="shared" si="32"/>
        <v>#DIV/0!</v>
      </c>
      <c r="X88" s="394" t="e">
        <f t="shared" si="32"/>
        <v>#DIV/0!</v>
      </c>
      <c r="Y88" s="394" t="e">
        <f t="shared" si="32"/>
        <v>#DIV/0!</v>
      </c>
      <c r="Z88" s="394" t="e">
        <f t="shared" si="32"/>
        <v>#DIV/0!</v>
      </c>
    </row>
    <row r="89" spans="1:26" s="432" customFormat="1" ht="15.75" x14ac:dyDescent="0.25">
      <c r="A89" s="488" t="s">
        <v>593</v>
      </c>
      <c r="B89" s="364" t="s">
        <v>543</v>
      </c>
      <c r="C89" s="984"/>
      <c r="D89" s="984"/>
      <c r="E89" s="394" t="s">
        <v>86</v>
      </c>
      <c r="F89" s="394" t="s">
        <v>86</v>
      </c>
      <c r="G89" s="394" t="s">
        <v>86</v>
      </c>
      <c r="H89" s="394" t="s">
        <v>86</v>
      </c>
      <c r="I89" s="394" t="s">
        <v>86</v>
      </c>
      <c r="J89" s="394" t="s">
        <v>86</v>
      </c>
      <c r="K89" s="394" t="s">
        <v>86</v>
      </c>
      <c r="L89" s="394" t="s">
        <v>86</v>
      </c>
      <c r="M89" s="444">
        <f t="shared" si="31"/>
        <v>0</v>
      </c>
      <c r="N89" s="394">
        <f t="shared" si="31"/>
        <v>0</v>
      </c>
      <c r="O89" s="444">
        <f t="shared" si="31"/>
        <v>0</v>
      </c>
      <c r="P89" s="394">
        <f t="shared" si="31"/>
        <v>0</v>
      </c>
      <c r="Q89" s="394">
        <f t="shared" si="31"/>
        <v>0</v>
      </c>
      <c r="S89" s="432" t="e">
        <f t="shared" si="25"/>
        <v>#DIV/0!</v>
      </c>
      <c r="T89" s="394" t="e">
        <f t="shared" si="32"/>
        <v>#DIV/0!</v>
      </c>
      <c r="U89" s="394" t="e">
        <f t="shared" si="32"/>
        <v>#DIV/0!</v>
      </c>
      <c r="V89" s="394" t="e">
        <f t="shared" si="32"/>
        <v>#DIV/0!</v>
      </c>
      <c r="W89" s="394" t="e">
        <f t="shared" si="32"/>
        <v>#DIV/0!</v>
      </c>
      <c r="X89" s="394" t="e">
        <f t="shared" si="32"/>
        <v>#DIV/0!</v>
      </c>
      <c r="Y89" s="394" t="e">
        <f t="shared" si="32"/>
        <v>#DIV/0!</v>
      </c>
      <c r="Z89" s="394" t="e">
        <f t="shared" si="32"/>
        <v>#DIV/0!</v>
      </c>
    </row>
    <row r="90" spans="1:26" s="432" customFormat="1" ht="15.75" x14ac:dyDescent="0.25">
      <c r="A90" s="488" t="s">
        <v>576</v>
      </c>
      <c r="B90" s="364">
        <v>224</v>
      </c>
      <c r="C90" s="984"/>
      <c r="D90" s="984"/>
      <c r="E90" s="394" t="s">
        <v>86</v>
      </c>
      <c r="F90" s="394" t="s">
        <v>86</v>
      </c>
      <c r="G90" s="394" t="s">
        <v>86</v>
      </c>
      <c r="H90" s="394" t="s">
        <v>86</v>
      </c>
      <c r="I90" s="394" t="s">
        <v>86</v>
      </c>
      <c r="J90" s="394" t="s">
        <v>86</v>
      </c>
      <c r="K90" s="394" t="s">
        <v>86</v>
      </c>
      <c r="L90" s="394" t="s">
        <v>86</v>
      </c>
      <c r="M90" s="394">
        <f>M66</f>
        <v>0</v>
      </c>
      <c r="N90" s="394">
        <f>N66</f>
        <v>0</v>
      </c>
      <c r="O90" s="394">
        <f>O66</f>
        <v>0</v>
      </c>
      <c r="P90" s="394">
        <f>P66</f>
        <v>0</v>
      </c>
      <c r="Q90" s="394">
        <f>Q66</f>
        <v>0</v>
      </c>
      <c r="S90" s="432" t="e">
        <f t="shared" si="25"/>
        <v>#DIV/0!</v>
      </c>
      <c r="T90" s="394" t="e">
        <f t="shared" ref="T90:Z90" si="33">T66</f>
        <v>#DIV/0!</v>
      </c>
      <c r="U90" s="394" t="e">
        <f t="shared" si="33"/>
        <v>#DIV/0!</v>
      </c>
      <c r="V90" s="394" t="e">
        <f t="shared" si="33"/>
        <v>#DIV/0!</v>
      </c>
      <c r="W90" s="394" t="e">
        <f t="shared" si="33"/>
        <v>#DIV/0!</v>
      </c>
      <c r="X90" s="394" t="e">
        <f t="shared" si="33"/>
        <v>#DIV/0!</v>
      </c>
      <c r="Y90" s="394" t="e">
        <f t="shared" si="33"/>
        <v>#DIV/0!</v>
      </c>
      <c r="Z90" s="394" t="e">
        <f t="shared" si="33"/>
        <v>#DIV/0!</v>
      </c>
    </row>
    <row r="91" spans="1:26" s="432" customFormat="1" ht="15.75" x14ac:dyDescent="0.25">
      <c r="A91" s="488" t="s">
        <v>497</v>
      </c>
      <c r="B91" s="364">
        <v>225</v>
      </c>
      <c r="C91" s="984"/>
      <c r="D91" s="984"/>
      <c r="E91" s="394" t="s">
        <v>86</v>
      </c>
      <c r="F91" s="394" t="s">
        <v>86</v>
      </c>
      <c r="G91" s="394" t="s">
        <v>86</v>
      </c>
      <c r="H91" s="394" t="s">
        <v>86</v>
      </c>
      <c r="I91" s="394" t="s">
        <v>86</v>
      </c>
      <c r="J91" s="394" t="s">
        <v>86</v>
      </c>
      <c r="K91" s="394" t="s">
        <v>86</v>
      </c>
      <c r="L91" s="394" t="s">
        <v>86</v>
      </c>
      <c r="M91" s="394">
        <f>M35+M67</f>
        <v>0</v>
      </c>
      <c r="N91" s="394">
        <f>N35+N67</f>
        <v>0</v>
      </c>
      <c r="O91" s="394">
        <f>O35+O67</f>
        <v>0</v>
      </c>
      <c r="P91" s="394">
        <f>P35+P67</f>
        <v>0</v>
      </c>
      <c r="Q91" s="394">
        <f>Q35+Q67</f>
        <v>0</v>
      </c>
      <c r="S91" s="432" t="e">
        <f t="shared" si="25"/>
        <v>#DIV/0!</v>
      </c>
      <c r="T91" s="394" t="e">
        <f t="shared" ref="T91:Z91" si="34">T35+T67</f>
        <v>#DIV/0!</v>
      </c>
      <c r="U91" s="394" t="e">
        <f t="shared" si="34"/>
        <v>#DIV/0!</v>
      </c>
      <c r="V91" s="394" t="e">
        <f t="shared" si="34"/>
        <v>#DIV/0!</v>
      </c>
      <c r="W91" s="394" t="e">
        <f t="shared" si="34"/>
        <v>#DIV/0!</v>
      </c>
      <c r="X91" s="394" t="e">
        <f t="shared" si="34"/>
        <v>#DIV/0!</v>
      </c>
      <c r="Y91" s="394" t="e">
        <f t="shared" si="34"/>
        <v>#DIV/0!</v>
      </c>
      <c r="Z91" s="394" t="e">
        <f t="shared" si="34"/>
        <v>#DIV/0!</v>
      </c>
    </row>
    <row r="92" spans="1:26" s="432" customFormat="1" ht="17.25" customHeight="1" x14ac:dyDescent="0.25">
      <c r="A92" s="400" t="s">
        <v>577</v>
      </c>
      <c r="B92" s="364" t="s">
        <v>578</v>
      </c>
      <c r="C92" s="984"/>
      <c r="D92" s="984"/>
      <c r="E92" s="394" t="s">
        <v>86</v>
      </c>
      <c r="F92" s="394" t="s">
        <v>86</v>
      </c>
      <c r="G92" s="394" t="s">
        <v>86</v>
      </c>
      <c r="H92" s="394" t="s">
        <v>86</v>
      </c>
      <c r="I92" s="394" t="s">
        <v>86</v>
      </c>
      <c r="J92" s="394" t="s">
        <v>86</v>
      </c>
      <c r="K92" s="394" t="s">
        <v>86</v>
      </c>
      <c r="L92" s="394" t="s">
        <v>86</v>
      </c>
      <c r="M92" s="394">
        <f>M68</f>
        <v>0</v>
      </c>
      <c r="N92" s="394">
        <f>N68</f>
        <v>0</v>
      </c>
      <c r="O92" s="394">
        <f>O68</f>
        <v>0</v>
      </c>
      <c r="P92" s="394">
        <f>P68</f>
        <v>0</v>
      </c>
      <c r="Q92" s="394">
        <f>Q68</f>
        <v>0</v>
      </c>
      <c r="S92" s="432">
        <f t="shared" si="25"/>
        <v>0</v>
      </c>
      <c r="T92" s="394" t="s">
        <v>86</v>
      </c>
      <c r="U92" s="394" t="s">
        <v>86</v>
      </c>
      <c r="V92" s="394" t="s">
        <v>86</v>
      </c>
      <c r="W92" s="394" t="s">
        <v>86</v>
      </c>
      <c r="X92" s="394" t="s">
        <v>86</v>
      </c>
      <c r="Y92" s="394" t="s">
        <v>86</v>
      </c>
      <c r="Z92" s="394" t="s">
        <v>86</v>
      </c>
    </row>
    <row r="93" spans="1:26" s="432" customFormat="1" ht="15.75" x14ac:dyDescent="0.25">
      <c r="A93" s="400" t="s">
        <v>498</v>
      </c>
      <c r="B93" s="364">
        <v>226</v>
      </c>
      <c r="C93" s="984"/>
      <c r="D93" s="984"/>
      <c r="E93" s="394" t="s">
        <v>86</v>
      </c>
      <c r="F93" s="394" t="s">
        <v>86</v>
      </c>
      <c r="G93" s="394" t="s">
        <v>86</v>
      </c>
      <c r="H93" s="394" t="s">
        <v>86</v>
      </c>
      <c r="I93" s="394" t="s">
        <v>86</v>
      </c>
      <c r="J93" s="394" t="s">
        <v>86</v>
      </c>
      <c r="K93" s="394" t="s">
        <v>86</v>
      </c>
      <c r="L93" s="394" t="s">
        <v>86</v>
      </c>
      <c r="M93" s="394">
        <f>M36+M69</f>
        <v>0</v>
      </c>
      <c r="N93" s="394">
        <f>N36+N69</f>
        <v>0</v>
      </c>
      <c r="O93" s="394">
        <f>O36+O69</f>
        <v>0</v>
      </c>
      <c r="P93" s="394">
        <f>P36+P69</f>
        <v>0</v>
      </c>
      <c r="Q93" s="394">
        <f>Q36+Q69</f>
        <v>0</v>
      </c>
      <c r="S93" s="432" t="e">
        <f t="shared" si="25"/>
        <v>#DIV/0!</v>
      </c>
      <c r="T93" s="394" t="e">
        <f t="shared" ref="T93:Z93" si="35">T36+T69</f>
        <v>#DIV/0!</v>
      </c>
      <c r="U93" s="394" t="e">
        <f t="shared" si="35"/>
        <v>#DIV/0!</v>
      </c>
      <c r="V93" s="394" t="e">
        <f t="shared" si="35"/>
        <v>#DIV/0!</v>
      </c>
      <c r="W93" s="394" t="e">
        <f t="shared" si="35"/>
        <v>#DIV/0!</v>
      </c>
      <c r="X93" s="394" t="e">
        <f t="shared" si="35"/>
        <v>#DIV/0!</v>
      </c>
      <c r="Y93" s="394" t="e">
        <f t="shared" si="35"/>
        <v>#DIV/0!</v>
      </c>
      <c r="Z93" s="394" t="e">
        <f t="shared" si="35"/>
        <v>#DIV/0!</v>
      </c>
    </row>
    <row r="94" spans="1:26" s="432" customFormat="1" ht="16.5" customHeight="1" x14ac:dyDescent="0.25">
      <c r="A94" s="400" t="s">
        <v>547</v>
      </c>
      <c r="B94" s="364" t="s">
        <v>548</v>
      </c>
      <c r="C94" s="984"/>
      <c r="D94" s="984"/>
      <c r="E94" s="394" t="s">
        <v>86</v>
      </c>
      <c r="F94" s="394" t="s">
        <v>86</v>
      </c>
      <c r="G94" s="394" t="s">
        <v>86</v>
      </c>
      <c r="H94" s="394" t="s">
        <v>86</v>
      </c>
      <c r="I94" s="394" t="s">
        <v>86</v>
      </c>
      <c r="J94" s="394" t="s">
        <v>86</v>
      </c>
      <c r="K94" s="394" t="s">
        <v>86</v>
      </c>
      <c r="L94" s="394" t="s">
        <v>86</v>
      </c>
      <c r="M94" s="394">
        <f>M27+M57</f>
        <v>0</v>
      </c>
      <c r="N94" s="394">
        <f>N27+N57</f>
        <v>0</v>
      </c>
      <c r="O94" s="394">
        <f>O27+O57</f>
        <v>0</v>
      </c>
      <c r="P94" s="394">
        <f>P27+P57</f>
        <v>0</v>
      </c>
      <c r="Q94" s="394">
        <f>Q27+Q57</f>
        <v>0</v>
      </c>
      <c r="S94" s="432" t="e">
        <f t="shared" si="25"/>
        <v>#DIV/0!</v>
      </c>
      <c r="T94" s="394" t="e">
        <f t="shared" ref="T94:Z94" si="36">T27+T57</f>
        <v>#DIV/0!</v>
      </c>
      <c r="U94" s="394" t="e">
        <f t="shared" si="36"/>
        <v>#DIV/0!</v>
      </c>
      <c r="V94" s="394" t="e">
        <f t="shared" si="36"/>
        <v>#DIV/0!</v>
      </c>
      <c r="W94" s="394" t="e">
        <f t="shared" si="36"/>
        <v>#DIV/0!</v>
      </c>
      <c r="X94" s="394" t="e">
        <f t="shared" si="36"/>
        <v>#DIV/0!</v>
      </c>
      <c r="Y94" s="394" t="e">
        <f t="shared" si="36"/>
        <v>#DIV/0!</v>
      </c>
      <c r="Z94" s="394" t="e">
        <f t="shared" si="36"/>
        <v>#DIV/0!</v>
      </c>
    </row>
    <row r="95" spans="1:26" s="432" customFormat="1" ht="15.75" x14ac:dyDescent="0.25">
      <c r="A95" s="488" t="s">
        <v>500</v>
      </c>
      <c r="B95" s="364">
        <v>262</v>
      </c>
      <c r="C95" s="984"/>
      <c r="D95" s="984"/>
      <c r="E95" s="394" t="s">
        <v>86</v>
      </c>
      <c r="F95" s="394" t="s">
        <v>86</v>
      </c>
      <c r="G95" s="394" t="s">
        <v>86</v>
      </c>
      <c r="H95" s="394" t="s">
        <v>86</v>
      </c>
      <c r="I95" s="394" t="s">
        <v>86</v>
      </c>
      <c r="J95" s="394" t="s">
        <v>86</v>
      </c>
      <c r="K95" s="394" t="s">
        <v>86</v>
      </c>
      <c r="L95" s="394" t="s">
        <v>86</v>
      </c>
      <c r="M95" s="394">
        <f>M34</f>
        <v>0</v>
      </c>
      <c r="N95" s="394">
        <f>N34</f>
        <v>0</v>
      </c>
      <c r="O95" s="394">
        <f>O34</f>
        <v>0</v>
      </c>
      <c r="P95" s="394">
        <f>P34</f>
        <v>0</v>
      </c>
      <c r="Q95" s="394">
        <f>Q34</f>
        <v>0</v>
      </c>
      <c r="S95" s="432" t="e">
        <f t="shared" si="25"/>
        <v>#DIV/0!</v>
      </c>
      <c r="T95" s="394" t="e">
        <f t="shared" ref="T95:Z95" si="37">T34</f>
        <v>#DIV/0!</v>
      </c>
      <c r="U95" s="394" t="e">
        <f t="shared" si="37"/>
        <v>#DIV/0!</v>
      </c>
      <c r="V95" s="394" t="e">
        <f t="shared" si="37"/>
        <v>#DIV/0!</v>
      </c>
      <c r="W95" s="394" t="e">
        <f t="shared" si="37"/>
        <v>#DIV/0!</v>
      </c>
      <c r="X95" s="394" t="e">
        <f t="shared" si="37"/>
        <v>#DIV/0!</v>
      </c>
      <c r="Y95" s="394" t="e">
        <f t="shared" si="37"/>
        <v>#DIV/0!</v>
      </c>
      <c r="Z95" s="394" t="e">
        <f t="shared" si="37"/>
        <v>#DIV/0!</v>
      </c>
    </row>
    <row r="96" spans="1:26" s="432" customFormat="1" ht="15.75" x14ac:dyDescent="0.25">
      <c r="A96" s="400" t="s">
        <v>594</v>
      </c>
      <c r="B96" s="364">
        <v>290</v>
      </c>
      <c r="C96" s="984"/>
      <c r="D96" s="984"/>
      <c r="E96" s="394" t="s">
        <v>86</v>
      </c>
      <c r="F96" s="394" t="s">
        <v>86</v>
      </c>
      <c r="G96" s="394" t="s">
        <v>86</v>
      </c>
      <c r="H96" s="394" t="s">
        <v>86</v>
      </c>
      <c r="I96" s="394" t="s">
        <v>86</v>
      </c>
      <c r="J96" s="394" t="s">
        <v>86</v>
      </c>
      <c r="K96" s="394" t="s">
        <v>86</v>
      </c>
      <c r="L96" s="394" t="s">
        <v>86</v>
      </c>
      <c r="M96" s="394">
        <f>M71+M70</f>
        <v>0</v>
      </c>
      <c r="N96" s="394">
        <f>N71+N70</f>
        <v>0</v>
      </c>
      <c r="O96" s="394">
        <f>O71+O70</f>
        <v>0</v>
      </c>
      <c r="P96" s="394">
        <f>P71+P70</f>
        <v>0</v>
      </c>
      <c r="Q96" s="394">
        <f>Q71+Q70</f>
        <v>0</v>
      </c>
      <c r="S96" s="432" t="e">
        <f t="shared" si="25"/>
        <v>#DIV/0!</v>
      </c>
      <c r="T96" s="394" t="e">
        <f t="shared" ref="T96:Z96" si="38">T71+T70</f>
        <v>#DIV/0!</v>
      </c>
      <c r="U96" s="394" t="e">
        <f t="shared" si="38"/>
        <v>#DIV/0!</v>
      </c>
      <c r="V96" s="394" t="e">
        <f t="shared" si="38"/>
        <v>#DIV/0!</v>
      </c>
      <c r="W96" s="394" t="e">
        <f t="shared" si="38"/>
        <v>#DIV/0!</v>
      </c>
      <c r="X96" s="394" t="e">
        <f t="shared" si="38"/>
        <v>#DIV/0!</v>
      </c>
      <c r="Y96" s="394" t="e">
        <f t="shared" si="38"/>
        <v>#DIV/0!</v>
      </c>
      <c r="Z96" s="394" t="e">
        <f t="shared" si="38"/>
        <v>#DIV/0!</v>
      </c>
    </row>
    <row r="97" spans="1:39" s="432" customFormat="1" ht="35.25" customHeight="1" x14ac:dyDescent="0.25">
      <c r="A97" s="400" t="s">
        <v>582</v>
      </c>
      <c r="B97" s="364" t="s">
        <v>426</v>
      </c>
      <c r="C97" s="984"/>
      <c r="D97" s="984"/>
      <c r="E97" s="394" t="s">
        <v>86</v>
      </c>
      <c r="F97" s="394" t="s">
        <v>86</v>
      </c>
      <c r="G97" s="394" t="s">
        <v>86</v>
      </c>
      <c r="H97" s="394" t="s">
        <v>86</v>
      </c>
      <c r="I97" s="394" t="s">
        <v>86</v>
      </c>
      <c r="J97" s="394" t="s">
        <v>86</v>
      </c>
      <c r="K97" s="394" t="s">
        <v>86</v>
      </c>
      <c r="L97" s="394" t="s">
        <v>86</v>
      </c>
      <c r="M97" s="394">
        <f t="shared" ref="M97:Q98" si="39">M72</f>
        <v>0</v>
      </c>
      <c r="N97" s="394">
        <f t="shared" si="39"/>
        <v>0</v>
      </c>
      <c r="O97" s="394">
        <f t="shared" si="39"/>
        <v>0</v>
      </c>
      <c r="P97" s="394">
        <f t="shared" si="39"/>
        <v>0</v>
      </c>
      <c r="Q97" s="394">
        <f t="shared" si="39"/>
        <v>0</v>
      </c>
      <c r="S97" s="432" t="e">
        <f t="shared" si="25"/>
        <v>#DIV/0!</v>
      </c>
      <c r="T97" s="394" t="e">
        <f t="shared" ref="T97:Z98" si="40">T72</f>
        <v>#DIV/0!</v>
      </c>
      <c r="U97" s="394" t="e">
        <f t="shared" si="40"/>
        <v>#DIV/0!</v>
      </c>
      <c r="V97" s="394" t="e">
        <f t="shared" si="40"/>
        <v>#DIV/0!</v>
      </c>
      <c r="W97" s="394" t="e">
        <f t="shared" si="40"/>
        <v>#DIV/0!</v>
      </c>
      <c r="X97" s="394" t="e">
        <f t="shared" si="40"/>
        <v>#DIV/0!</v>
      </c>
      <c r="Y97" s="394" t="e">
        <f t="shared" si="40"/>
        <v>#DIV/0!</v>
      </c>
      <c r="Z97" s="394" t="e">
        <f t="shared" si="40"/>
        <v>#DIV/0!</v>
      </c>
    </row>
    <row r="98" spans="1:39" s="432" customFormat="1" ht="15.75" x14ac:dyDescent="0.25">
      <c r="A98" s="400" t="s">
        <v>503</v>
      </c>
      <c r="B98" s="364">
        <v>310</v>
      </c>
      <c r="C98" s="984"/>
      <c r="D98" s="984"/>
      <c r="E98" s="394" t="s">
        <v>86</v>
      </c>
      <c r="F98" s="394" t="s">
        <v>86</v>
      </c>
      <c r="G98" s="394" t="s">
        <v>86</v>
      </c>
      <c r="H98" s="394" t="s">
        <v>86</v>
      </c>
      <c r="I98" s="394" t="s">
        <v>86</v>
      </c>
      <c r="J98" s="394" t="s">
        <v>86</v>
      </c>
      <c r="K98" s="394" t="s">
        <v>86</v>
      </c>
      <c r="L98" s="394" t="s">
        <v>86</v>
      </c>
      <c r="M98" s="394">
        <f t="shared" si="39"/>
        <v>0</v>
      </c>
      <c r="N98" s="394">
        <f t="shared" si="39"/>
        <v>0</v>
      </c>
      <c r="O98" s="394">
        <f t="shared" si="39"/>
        <v>0</v>
      </c>
      <c r="P98" s="394">
        <f t="shared" si="39"/>
        <v>0</v>
      </c>
      <c r="Q98" s="394">
        <f t="shared" si="39"/>
        <v>0</v>
      </c>
      <c r="S98" s="432" t="e">
        <f t="shared" si="25"/>
        <v>#DIV/0!</v>
      </c>
      <c r="T98" s="394" t="e">
        <f t="shared" si="40"/>
        <v>#DIV/0!</v>
      </c>
      <c r="U98" s="394" t="e">
        <f t="shared" si="40"/>
        <v>#DIV/0!</v>
      </c>
      <c r="V98" s="394" t="e">
        <f t="shared" si="40"/>
        <v>#DIV/0!</v>
      </c>
      <c r="W98" s="394" t="e">
        <f t="shared" si="40"/>
        <v>#DIV/0!</v>
      </c>
      <c r="X98" s="394" t="e">
        <f t="shared" si="40"/>
        <v>#DIV/0!</v>
      </c>
      <c r="Y98" s="394" t="e">
        <f t="shared" si="40"/>
        <v>#DIV/0!</v>
      </c>
      <c r="Z98" s="394" t="e">
        <f t="shared" si="40"/>
        <v>#DIV/0!</v>
      </c>
    </row>
    <row r="99" spans="1:39" s="432" customFormat="1" ht="15.75" x14ac:dyDescent="0.25">
      <c r="A99" s="400" t="s">
        <v>583</v>
      </c>
      <c r="B99" s="364">
        <v>340</v>
      </c>
      <c r="C99" s="984"/>
      <c r="D99" s="984"/>
      <c r="E99" s="394" t="s">
        <v>86</v>
      </c>
      <c r="F99" s="394" t="s">
        <v>86</v>
      </c>
      <c r="G99" s="394" t="s">
        <v>86</v>
      </c>
      <c r="H99" s="394" t="s">
        <v>86</v>
      </c>
      <c r="I99" s="394" t="s">
        <v>86</v>
      </c>
      <c r="J99" s="394" t="s">
        <v>86</v>
      </c>
      <c r="K99" s="394" t="s">
        <v>86</v>
      </c>
      <c r="L99" s="394" t="s">
        <v>86</v>
      </c>
      <c r="M99" s="394">
        <f>M37+M38+M74</f>
        <v>0</v>
      </c>
      <c r="N99" s="394">
        <f>N37+N38+N74</f>
        <v>0</v>
      </c>
      <c r="O99" s="394">
        <f>O37+O38+O74</f>
        <v>0</v>
      </c>
      <c r="P99" s="394">
        <f>P37+P38+P74</f>
        <v>0</v>
      </c>
      <c r="Q99" s="394">
        <f>Q37+Q38+Q74</f>
        <v>0</v>
      </c>
      <c r="S99" s="432" t="e">
        <f t="shared" si="25"/>
        <v>#DIV/0!</v>
      </c>
      <c r="T99" s="394" t="e">
        <f t="shared" ref="T99:Z99" si="41">T37+T38+T74</f>
        <v>#DIV/0!</v>
      </c>
      <c r="U99" s="394" t="e">
        <f t="shared" si="41"/>
        <v>#DIV/0!</v>
      </c>
      <c r="V99" s="394" t="e">
        <f t="shared" si="41"/>
        <v>#DIV/0!</v>
      </c>
      <c r="W99" s="394" t="e">
        <f t="shared" si="41"/>
        <v>#DIV/0!</v>
      </c>
      <c r="X99" s="394" t="e">
        <f t="shared" si="41"/>
        <v>#DIV/0!</v>
      </c>
      <c r="Y99" s="394" t="e">
        <f t="shared" si="41"/>
        <v>#DIV/0!</v>
      </c>
      <c r="Z99" s="394" t="e">
        <f t="shared" si="41"/>
        <v>#DIV/0!</v>
      </c>
    </row>
    <row r="100" spans="1:39" s="432" customFormat="1" ht="15.75" x14ac:dyDescent="0.25">
      <c r="A100" s="488" t="s">
        <v>595</v>
      </c>
      <c r="B100" s="364" t="s">
        <v>550</v>
      </c>
      <c r="C100" s="984"/>
      <c r="D100" s="984"/>
      <c r="E100" s="394" t="s">
        <v>86</v>
      </c>
      <c r="F100" s="394" t="s">
        <v>86</v>
      </c>
      <c r="G100" s="394" t="s">
        <v>86</v>
      </c>
      <c r="H100" s="394" t="s">
        <v>86</v>
      </c>
      <c r="I100" s="394" t="s">
        <v>86</v>
      </c>
      <c r="J100" s="394" t="s">
        <v>86</v>
      </c>
      <c r="K100" s="394" t="s">
        <v>86</v>
      </c>
      <c r="L100" s="394" t="s">
        <v>86</v>
      </c>
      <c r="M100" s="394">
        <f>M58+M28</f>
        <v>0</v>
      </c>
      <c r="N100" s="394">
        <f>N58+N28</f>
        <v>0</v>
      </c>
      <c r="O100" s="394">
        <f>O58+O28</f>
        <v>0</v>
      </c>
      <c r="P100" s="394">
        <f>P58+P28</f>
        <v>0</v>
      </c>
      <c r="Q100" s="394">
        <f>Q58+Q28</f>
        <v>0</v>
      </c>
      <c r="S100" s="432" t="e">
        <f t="shared" si="25"/>
        <v>#DIV/0!</v>
      </c>
      <c r="T100" s="394" t="e">
        <f t="shared" ref="T100:Z100" si="42">T58+T28</f>
        <v>#DIV/0!</v>
      </c>
      <c r="U100" s="394" t="e">
        <f t="shared" si="42"/>
        <v>#DIV/0!</v>
      </c>
      <c r="V100" s="394" t="e">
        <f t="shared" si="42"/>
        <v>#DIV/0!</v>
      </c>
      <c r="W100" s="394" t="e">
        <f t="shared" si="42"/>
        <v>#DIV/0!</v>
      </c>
      <c r="X100" s="394" t="e">
        <f t="shared" si="42"/>
        <v>#DIV/0!</v>
      </c>
      <c r="Y100" s="394" t="e">
        <f t="shared" si="42"/>
        <v>#DIV/0!</v>
      </c>
      <c r="Z100" s="394" t="e">
        <f t="shared" si="42"/>
        <v>#DIV/0!</v>
      </c>
    </row>
    <row r="101" spans="1:39" s="432" customFormat="1" ht="18.75" customHeight="1" x14ac:dyDescent="0.25">
      <c r="A101" s="400" t="s">
        <v>557</v>
      </c>
      <c r="B101" s="364" t="s">
        <v>558</v>
      </c>
      <c r="C101" s="984"/>
      <c r="D101" s="984"/>
      <c r="E101" s="394" t="s">
        <v>86</v>
      </c>
      <c r="F101" s="394" t="s">
        <v>86</v>
      </c>
      <c r="G101" s="394" t="s">
        <v>86</v>
      </c>
      <c r="H101" s="394" t="s">
        <v>86</v>
      </c>
      <c r="I101" s="394" t="s">
        <v>86</v>
      </c>
      <c r="J101" s="394" t="s">
        <v>86</v>
      </c>
      <c r="K101" s="394" t="s">
        <v>86</v>
      </c>
      <c r="L101" s="394" t="s">
        <v>86</v>
      </c>
      <c r="M101" s="394">
        <f t="shared" ref="M101:Q102" si="43">M39</f>
        <v>0</v>
      </c>
      <c r="N101" s="394">
        <f t="shared" si="43"/>
        <v>0</v>
      </c>
      <c r="O101" s="394">
        <f t="shared" si="43"/>
        <v>0</v>
      </c>
      <c r="P101" s="394">
        <f t="shared" si="43"/>
        <v>0</v>
      </c>
      <c r="Q101" s="394">
        <f t="shared" si="43"/>
        <v>0</v>
      </c>
      <c r="S101" s="432" t="e">
        <f t="shared" si="25"/>
        <v>#DIV/0!</v>
      </c>
      <c r="T101" s="394" t="e">
        <f t="shared" ref="T101:Z102" si="44">T39</f>
        <v>#DIV/0!</v>
      </c>
      <c r="U101" s="394" t="e">
        <f t="shared" si="44"/>
        <v>#DIV/0!</v>
      </c>
      <c r="V101" s="394" t="e">
        <f t="shared" si="44"/>
        <v>#DIV/0!</v>
      </c>
      <c r="W101" s="394" t="e">
        <f t="shared" si="44"/>
        <v>#DIV/0!</v>
      </c>
      <c r="X101" s="394" t="e">
        <f t="shared" si="44"/>
        <v>#DIV/0!</v>
      </c>
      <c r="Y101" s="394" t="e">
        <f t="shared" si="44"/>
        <v>#DIV/0!</v>
      </c>
      <c r="Z101" s="394" t="e">
        <f t="shared" si="44"/>
        <v>#DIV/0!</v>
      </c>
    </row>
    <row r="102" spans="1:39" s="432" customFormat="1" ht="18.75" customHeight="1" x14ac:dyDescent="0.25">
      <c r="A102" s="580" t="s">
        <v>596</v>
      </c>
      <c r="B102" s="364" t="s">
        <v>561</v>
      </c>
      <c r="C102" s="984"/>
      <c r="D102" s="984"/>
      <c r="E102" s="394" t="str">
        <f>E40</f>
        <v>Х</v>
      </c>
      <c r="F102" s="394" t="str">
        <f>F40</f>
        <v>Х</v>
      </c>
      <c r="G102" s="394" t="s">
        <v>86</v>
      </c>
      <c r="H102" s="394" t="str">
        <f>H40</f>
        <v>Х</v>
      </c>
      <c r="I102" s="394" t="str">
        <f>I40</f>
        <v>Х</v>
      </c>
      <c r="J102" s="394" t="str">
        <f>J40</f>
        <v>Х</v>
      </c>
      <c r="K102" s="394" t="s">
        <v>86</v>
      </c>
      <c r="L102" s="394" t="str">
        <f>L40</f>
        <v>Х</v>
      </c>
      <c r="M102" s="394">
        <f t="shared" si="43"/>
        <v>0</v>
      </c>
      <c r="N102" s="394">
        <f t="shared" si="43"/>
        <v>0</v>
      </c>
      <c r="O102" s="394">
        <f t="shared" si="43"/>
        <v>0</v>
      </c>
      <c r="P102" s="394">
        <f t="shared" si="43"/>
        <v>0</v>
      </c>
      <c r="Q102" s="394">
        <f t="shared" si="43"/>
        <v>0</v>
      </c>
      <c r="S102" s="432">
        <f t="shared" si="25"/>
        <v>0</v>
      </c>
      <c r="T102" s="394">
        <f t="shared" si="44"/>
        <v>0</v>
      </c>
      <c r="U102" s="394">
        <f t="shared" si="44"/>
        <v>0</v>
      </c>
      <c r="V102" s="394">
        <f t="shared" si="44"/>
        <v>0</v>
      </c>
      <c r="W102" s="394">
        <f t="shared" si="44"/>
        <v>0</v>
      </c>
      <c r="X102" s="394">
        <f t="shared" si="44"/>
        <v>0</v>
      </c>
      <c r="Y102" s="394">
        <f t="shared" si="44"/>
        <v>0</v>
      </c>
      <c r="Z102" s="394">
        <f t="shared" si="44"/>
        <v>0</v>
      </c>
    </row>
    <row r="103" spans="1:39" s="492" customFormat="1" ht="20.25" customHeight="1" x14ac:dyDescent="0.25">
      <c r="A103" s="489" t="s">
        <v>597</v>
      </c>
      <c r="B103" s="581"/>
      <c r="C103" s="985"/>
      <c r="D103" s="985"/>
      <c r="E103" s="491"/>
      <c r="F103" s="491"/>
      <c r="G103" s="491"/>
      <c r="H103" s="491"/>
      <c r="I103" s="491"/>
      <c r="J103" s="491"/>
      <c r="K103" s="491"/>
      <c r="L103" s="491"/>
      <c r="M103" s="457">
        <f>SUM(M80:M102)</f>
        <v>0</v>
      </c>
      <c r="N103" s="457">
        <f>SUM(N80:N102)</f>
        <v>0</v>
      </c>
      <c r="O103" s="457">
        <f>SUM(O80:O102)</f>
        <v>0</v>
      </c>
      <c r="P103" s="457">
        <f>SUM(P80:P102)</f>
        <v>0</v>
      </c>
      <c r="Q103" s="457">
        <f>SUM(Q80:Q102)</f>
        <v>0</v>
      </c>
      <c r="R103" s="432"/>
      <c r="S103" s="432" t="e">
        <f t="shared" si="25"/>
        <v>#DIV/0!</v>
      </c>
      <c r="T103" s="457" t="e">
        <f t="shared" ref="T103:Z103" si="45">SUM(T80:T102)</f>
        <v>#DIV/0!</v>
      </c>
      <c r="U103" s="457" t="e">
        <f t="shared" si="45"/>
        <v>#DIV/0!</v>
      </c>
      <c r="V103" s="457" t="e">
        <f t="shared" si="45"/>
        <v>#DIV/0!</v>
      </c>
      <c r="W103" s="457" t="e">
        <f t="shared" si="45"/>
        <v>#DIV/0!</v>
      </c>
      <c r="X103" s="457" t="e">
        <f t="shared" si="45"/>
        <v>#DIV/0!</v>
      </c>
      <c r="Y103" s="457" t="e">
        <f t="shared" si="45"/>
        <v>#DIV/0!</v>
      </c>
      <c r="Z103" s="457" t="e">
        <f t="shared" si="45"/>
        <v>#DIV/0!</v>
      </c>
    </row>
    <row r="104" spans="1:39" s="414" customFormat="1" ht="15.75" x14ac:dyDescent="0.25">
      <c r="A104" s="582"/>
      <c r="B104" s="493"/>
      <c r="C104" s="493"/>
      <c r="D104" s="493"/>
      <c r="E104" s="459"/>
      <c r="F104" s="459"/>
      <c r="G104" s="459"/>
      <c r="H104" s="459"/>
      <c r="I104" s="459"/>
      <c r="J104" s="459"/>
      <c r="K104" s="459"/>
      <c r="L104" s="459"/>
      <c r="M104" s="459"/>
      <c r="N104" s="459"/>
      <c r="O104" s="459"/>
      <c r="P104" s="459"/>
      <c r="Q104" s="459"/>
      <c r="R104" s="557"/>
      <c r="S104" s="367"/>
      <c r="T104" s="394" t="e">
        <f t="shared" ref="T104:Z104" si="46">T103/T110/12</f>
        <v>#DIV/0!</v>
      </c>
      <c r="U104" s="394" t="e">
        <f t="shared" si="46"/>
        <v>#DIV/0!</v>
      </c>
      <c r="V104" s="394" t="e">
        <f t="shared" si="46"/>
        <v>#DIV/0!</v>
      </c>
      <c r="W104" s="394" t="e">
        <f t="shared" si="46"/>
        <v>#DIV/0!</v>
      </c>
      <c r="X104" s="394" t="e">
        <f t="shared" si="46"/>
        <v>#DIV/0!</v>
      </c>
      <c r="Y104" s="394" t="e">
        <f t="shared" si="46"/>
        <v>#DIV/0!</v>
      </c>
      <c r="Z104" s="394" t="e">
        <f t="shared" si="46"/>
        <v>#DIV/0!</v>
      </c>
    </row>
    <row r="105" spans="1:39" s="414" customFormat="1" ht="15.75" customHeight="1" x14ac:dyDescent="0.25">
      <c r="A105" s="496" t="s">
        <v>599</v>
      </c>
      <c r="B105" s="493"/>
      <c r="C105" s="496"/>
      <c r="D105" s="496"/>
      <c r="E105" s="496"/>
      <c r="F105" s="496"/>
      <c r="G105" s="496"/>
      <c r="H105" s="496"/>
      <c r="I105" s="496"/>
      <c r="J105" s="496"/>
      <c r="K105" s="496"/>
      <c r="L105" s="496"/>
      <c r="M105" s="496"/>
      <c r="N105" s="496"/>
      <c r="O105" s="497"/>
      <c r="P105" s="497"/>
      <c r="Q105" s="367">
        <f>Q103</f>
        <v>0</v>
      </c>
      <c r="R105" s="557"/>
      <c r="S105" s="367"/>
      <c r="T105" s="394" t="e">
        <f t="shared" ref="T105:Z105" si="47">T103</f>
        <v>#DIV/0!</v>
      </c>
      <c r="U105" s="394" t="e">
        <f t="shared" si="47"/>
        <v>#DIV/0!</v>
      </c>
      <c r="V105" s="394" t="e">
        <f t="shared" si="47"/>
        <v>#DIV/0!</v>
      </c>
      <c r="W105" s="394" t="e">
        <f t="shared" si="47"/>
        <v>#DIV/0!</v>
      </c>
      <c r="X105" s="394" t="e">
        <f t="shared" si="47"/>
        <v>#DIV/0!</v>
      </c>
      <c r="Y105" s="394" t="e">
        <f t="shared" si="47"/>
        <v>#DIV/0!</v>
      </c>
      <c r="Z105" s="394" t="e">
        <f t="shared" si="47"/>
        <v>#DIV/0!</v>
      </c>
    </row>
    <row r="106" spans="1:39" s="414" customFormat="1" ht="12.75" hidden="1" customHeight="1" x14ac:dyDescent="0.25">
      <c r="A106" s="496" t="s">
        <v>601</v>
      </c>
      <c r="B106" s="497"/>
      <c r="C106" s="500"/>
      <c r="D106" s="500"/>
      <c r="E106" s="500"/>
      <c r="F106" s="500"/>
      <c r="G106" s="500"/>
      <c r="H106" s="500"/>
      <c r="I106" s="500"/>
      <c r="J106" s="500"/>
      <c r="K106" s="500"/>
      <c r="L106" s="500"/>
      <c r="M106" s="500"/>
      <c r="N106" s="500"/>
      <c r="O106" s="459"/>
      <c r="P106" s="459"/>
      <c r="Q106" s="501"/>
      <c r="R106" s="557"/>
      <c r="S106" s="367"/>
    </row>
    <row r="107" spans="1:39" s="414" customFormat="1" ht="12.75" hidden="1" customHeight="1" x14ac:dyDescent="0.25">
      <c r="A107" s="500" t="s">
        <v>602</v>
      </c>
      <c r="B107" s="493"/>
      <c r="C107" s="500"/>
      <c r="D107" s="500"/>
      <c r="E107" s="500"/>
      <c r="F107" s="500"/>
      <c r="G107" s="500"/>
      <c r="H107" s="500"/>
      <c r="I107" s="500"/>
      <c r="J107" s="500"/>
      <c r="K107" s="500"/>
      <c r="L107" s="500"/>
      <c r="M107" s="500"/>
      <c r="N107" s="500"/>
      <c r="O107" s="459"/>
      <c r="P107" s="459"/>
      <c r="Q107" s="501"/>
      <c r="R107" s="557"/>
      <c r="S107" s="367"/>
    </row>
    <row r="108" spans="1:39" s="414" customFormat="1" ht="16.5" customHeight="1" x14ac:dyDescent="0.25">
      <c r="A108" s="500" t="s">
        <v>602</v>
      </c>
      <c r="B108" s="493"/>
      <c r="C108" s="500"/>
      <c r="D108" s="500"/>
      <c r="E108" s="500"/>
      <c r="F108" s="500"/>
      <c r="G108" s="500"/>
      <c r="H108" s="500"/>
      <c r="I108" s="500"/>
      <c r="J108" s="500"/>
      <c r="K108" s="500"/>
      <c r="L108" s="500"/>
      <c r="M108" s="500"/>
      <c r="N108" s="500"/>
      <c r="O108" s="459"/>
      <c r="P108" s="459"/>
      <c r="Q108" s="502">
        <v>0.02</v>
      </c>
      <c r="R108" s="557"/>
      <c r="S108" s="367"/>
      <c r="T108" s="502">
        <v>0.02</v>
      </c>
      <c r="U108" s="502">
        <v>0.02</v>
      </c>
      <c r="V108" s="502">
        <v>0.02</v>
      </c>
      <c r="W108" s="502">
        <v>0.02</v>
      </c>
      <c r="X108" s="502">
        <v>0.02</v>
      </c>
      <c r="Y108" s="502">
        <v>0.02</v>
      </c>
      <c r="Z108" s="502">
        <v>0.02</v>
      </c>
      <c r="AB108" s="558"/>
      <c r="AC108" s="559"/>
      <c r="AD108" s="1010" t="s">
        <v>634</v>
      </c>
      <c r="AE108" s="1010" t="s">
        <v>635</v>
      </c>
      <c r="AF108" s="1010" t="s">
        <v>636</v>
      </c>
      <c r="AG108" s="1010" t="s">
        <v>637</v>
      </c>
      <c r="AH108" s="1010" t="s">
        <v>638</v>
      </c>
      <c r="AI108" s="1010" t="s">
        <v>627</v>
      </c>
      <c r="AJ108" s="1010" t="s">
        <v>639</v>
      </c>
      <c r="AK108" s="559"/>
      <c r="AL108" s="559"/>
      <c r="AM108" s="495"/>
    </row>
    <row r="109" spans="1:39" s="414" customFormat="1" ht="15.75" x14ac:dyDescent="0.25">
      <c r="A109" s="500" t="s">
        <v>604</v>
      </c>
      <c r="B109" s="493"/>
      <c r="C109" s="503"/>
      <c r="D109" s="503"/>
      <c r="E109" s="503"/>
      <c r="F109" s="503"/>
      <c r="G109" s="503"/>
      <c r="H109" s="503"/>
      <c r="I109" s="503"/>
      <c r="J109" s="503"/>
      <c r="K109" s="503"/>
      <c r="L109" s="503"/>
      <c r="M109" s="503"/>
      <c r="N109" s="503"/>
      <c r="O109" s="459"/>
      <c r="P109" s="459"/>
      <c r="Q109" s="504">
        <f>Q105+Q105*Q108</f>
        <v>0</v>
      </c>
      <c r="R109" s="557"/>
      <c r="S109" s="367"/>
      <c r="T109" s="504" t="e">
        <f t="shared" ref="T109:Z109" si="48">T105+T105*T108</f>
        <v>#DIV/0!</v>
      </c>
      <c r="U109" s="504" t="e">
        <f t="shared" si="48"/>
        <v>#DIV/0!</v>
      </c>
      <c r="V109" s="504" t="e">
        <f t="shared" si="48"/>
        <v>#DIV/0!</v>
      </c>
      <c r="W109" s="504" t="e">
        <f t="shared" si="48"/>
        <v>#DIV/0!</v>
      </c>
      <c r="X109" s="504" t="e">
        <f t="shared" si="48"/>
        <v>#DIV/0!</v>
      </c>
      <c r="Y109" s="504" t="e">
        <f t="shared" si="48"/>
        <v>#DIV/0!</v>
      </c>
      <c r="Z109" s="504" t="e">
        <f t="shared" si="48"/>
        <v>#DIV/0!</v>
      </c>
      <c r="AB109" s="560"/>
      <c r="AC109" s="557"/>
      <c r="AD109" s="1010"/>
      <c r="AE109" s="1010"/>
      <c r="AF109" s="1010"/>
      <c r="AG109" s="1010"/>
      <c r="AH109" s="1010"/>
      <c r="AI109" s="1010"/>
      <c r="AJ109" s="1010"/>
      <c r="AK109" s="557"/>
      <c r="AL109" s="557"/>
      <c r="AM109" s="499"/>
    </row>
    <row r="110" spans="1:39" s="414" customFormat="1" ht="15.75" x14ac:dyDescent="0.25">
      <c r="A110" s="505" t="str">
        <f>'Прил.9 услуги'!C20</f>
        <v>человек (дети)
(получателей услуг)</v>
      </c>
      <c r="B110" s="506"/>
      <c r="C110" s="500"/>
      <c r="D110" s="500"/>
      <c r="E110" s="500"/>
      <c r="F110" s="500"/>
      <c r="G110" s="500"/>
      <c r="H110" s="500"/>
      <c r="I110" s="500"/>
      <c r="J110" s="500"/>
      <c r="K110" s="500"/>
      <c r="L110" s="500"/>
      <c r="M110" s="500"/>
      <c r="N110" s="500"/>
      <c r="O110" s="459"/>
      <c r="P110" s="459"/>
      <c r="Q110" s="507">
        <f>'Прил.9 услуги'!D20</f>
        <v>0</v>
      </c>
      <c r="R110" s="557"/>
      <c r="S110" s="367"/>
      <c r="T110" s="507">
        <f t="shared" ref="T110:Z110" si="49">T13</f>
        <v>0</v>
      </c>
      <c r="U110" s="507">
        <f t="shared" si="49"/>
        <v>0</v>
      </c>
      <c r="V110" s="507">
        <f t="shared" si="49"/>
        <v>0</v>
      </c>
      <c r="W110" s="507">
        <f t="shared" si="49"/>
        <v>0</v>
      </c>
      <c r="X110" s="507">
        <f t="shared" si="49"/>
        <v>0</v>
      </c>
      <c r="Y110" s="507">
        <f t="shared" si="49"/>
        <v>0</v>
      </c>
      <c r="Z110" s="507">
        <f t="shared" si="49"/>
        <v>0</v>
      </c>
      <c r="AB110" s="560"/>
      <c r="AC110" s="557"/>
      <c r="AD110" s="557"/>
      <c r="AE110" s="562"/>
      <c r="AF110" s="562"/>
      <c r="AG110" s="562"/>
      <c r="AH110" s="562"/>
      <c r="AI110" s="562"/>
      <c r="AJ110" s="562"/>
      <c r="AK110" s="557"/>
      <c r="AL110" s="557"/>
      <c r="AM110" s="499"/>
    </row>
    <row r="111" spans="1:39" s="414" customFormat="1" ht="27.6" customHeight="1" x14ac:dyDescent="0.25">
      <c r="A111" s="508" t="s">
        <v>640</v>
      </c>
      <c r="B111" s="493"/>
      <c r="C111" s="500"/>
      <c r="D111" s="500"/>
      <c r="E111" s="500"/>
      <c r="F111" s="500"/>
      <c r="G111" s="500"/>
      <c r="H111" s="500"/>
      <c r="I111" s="500"/>
      <c r="J111" s="500"/>
      <c r="K111" s="500"/>
      <c r="L111" s="500"/>
      <c r="M111" s="500"/>
      <c r="N111" s="500"/>
      <c r="O111" s="459"/>
      <c r="P111" s="459"/>
      <c r="Q111" s="563" t="e">
        <f>Q109/12/Q110</f>
        <v>#DIV/0!</v>
      </c>
      <c r="R111" s="557"/>
      <c r="S111" s="557"/>
      <c r="T111" s="583" t="e">
        <f t="shared" ref="T111:Z111" si="50">$Q$111*T$14</f>
        <v>#DIV/0!</v>
      </c>
      <c r="U111" s="583" t="e">
        <f t="shared" si="50"/>
        <v>#DIV/0!</v>
      </c>
      <c r="V111" s="583" t="e">
        <f t="shared" si="50"/>
        <v>#DIV/0!</v>
      </c>
      <c r="W111" s="583" t="e">
        <f t="shared" si="50"/>
        <v>#DIV/0!</v>
      </c>
      <c r="X111" s="583" t="e">
        <f t="shared" si="50"/>
        <v>#DIV/0!</v>
      </c>
      <c r="Y111" s="583" t="e">
        <f t="shared" si="50"/>
        <v>#DIV/0!</v>
      </c>
      <c r="Z111" s="583" t="e">
        <f t="shared" si="50"/>
        <v>#DIV/0!</v>
      </c>
      <c r="AA111" s="565" t="e">
        <f>U111+V111+W111+X111+Y111+Z111</f>
        <v>#DIV/0!</v>
      </c>
      <c r="AB111" s="560"/>
      <c r="AC111" s="566" t="s">
        <v>598</v>
      </c>
      <c r="AD111" s="566" t="e">
        <f t="shared" ref="AD111:AJ111" si="51">T80+T81</f>
        <v>#DIV/0!</v>
      </c>
      <c r="AE111" s="562" t="e">
        <f t="shared" si="51"/>
        <v>#DIV/0!</v>
      </c>
      <c r="AF111" s="562" t="e">
        <f t="shared" si="51"/>
        <v>#DIV/0!</v>
      </c>
      <c r="AG111" s="562" t="e">
        <f t="shared" si="51"/>
        <v>#DIV/0!</v>
      </c>
      <c r="AH111" s="562" t="e">
        <f t="shared" si="51"/>
        <v>#DIV/0!</v>
      </c>
      <c r="AI111" s="562" t="e">
        <f t="shared" si="51"/>
        <v>#DIV/0!</v>
      </c>
      <c r="AJ111" s="562" t="e">
        <f t="shared" si="51"/>
        <v>#DIV/0!</v>
      </c>
      <c r="AK111" s="557"/>
      <c r="AL111" s="557"/>
      <c r="AM111" s="499"/>
    </row>
    <row r="112" spans="1:39" s="414" customFormat="1" ht="17.45" customHeight="1" x14ac:dyDescent="0.25">
      <c r="A112" s="512"/>
      <c r="B112" s="512"/>
      <c r="C112" s="512"/>
      <c r="D112" s="512"/>
      <c r="E112" s="512"/>
      <c r="F112" s="512"/>
      <c r="G112" s="512"/>
      <c r="H112" s="512"/>
      <c r="I112" s="512"/>
      <c r="J112" s="512"/>
      <c r="K112" s="512"/>
      <c r="L112" s="512"/>
      <c r="M112" s="512"/>
      <c r="N112" s="512"/>
      <c r="O112" s="459"/>
      <c r="P112" s="459"/>
      <c r="Q112" s="504"/>
      <c r="R112" s="557"/>
      <c r="S112" s="367"/>
      <c r="T112" s="565"/>
      <c r="U112" s="565"/>
      <c r="V112" s="584"/>
      <c r="W112" s="565"/>
      <c r="X112" s="565"/>
      <c r="Y112" s="565"/>
      <c r="Z112" s="565"/>
      <c r="AB112" s="560"/>
      <c r="AC112" s="566" t="s">
        <v>600</v>
      </c>
      <c r="AD112" s="566" t="e">
        <f t="shared" ref="AD112:AJ112" si="52">T86+T87+T88+T89</f>
        <v>#DIV/0!</v>
      </c>
      <c r="AE112" s="562" t="e">
        <f t="shared" si="52"/>
        <v>#DIV/0!</v>
      </c>
      <c r="AF112" s="562" t="e">
        <f t="shared" si="52"/>
        <v>#DIV/0!</v>
      </c>
      <c r="AG112" s="562" t="e">
        <f t="shared" si="52"/>
        <v>#DIV/0!</v>
      </c>
      <c r="AH112" s="562" t="e">
        <f t="shared" si="52"/>
        <v>#DIV/0!</v>
      </c>
      <c r="AI112" s="562" t="e">
        <f t="shared" si="52"/>
        <v>#DIV/0!</v>
      </c>
      <c r="AJ112" s="562" t="e">
        <f t="shared" si="52"/>
        <v>#DIV/0!</v>
      </c>
      <c r="AK112" s="557"/>
      <c r="AL112" s="557"/>
      <c r="AM112" s="499"/>
    </row>
    <row r="113" spans="1:39" s="414" customFormat="1" ht="17.45" customHeight="1" x14ac:dyDescent="0.25">
      <c r="A113" s="500"/>
      <c r="B113" s="500"/>
      <c r="C113" s="500"/>
      <c r="D113" s="500"/>
      <c r="E113" s="500"/>
      <c r="F113" s="500"/>
      <c r="G113" s="500"/>
      <c r="H113" s="500"/>
      <c r="I113" s="500"/>
      <c r="J113" s="500"/>
      <c r="K113" s="500"/>
      <c r="L113" s="500"/>
      <c r="M113" s="500"/>
      <c r="N113" s="500"/>
      <c r="O113" s="459"/>
      <c r="P113" s="459"/>
      <c r="Q113" s="504"/>
      <c r="R113" s="557"/>
      <c r="S113" s="557"/>
      <c r="T113" s="565"/>
      <c r="U113" s="565"/>
      <c r="V113" s="565"/>
      <c r="W113" s="565"/>
      <c r="X113" s="565"/>
      <c r="Y113" s="565"/>
      <c r="Z113" s="565"/>
      <c r="AB113" s="560"/>
      <c r="AC113" s="566">
        <v>225</v>
      </c>
      <c r="AD113" s="566" t="e">
        <f t="shared" ref="AD113:AJ113" si="53">T91</f>
        <v>#DIV/0!</v>
      </c>
      <c r="AE113" s="562" t="e">
        <f t="shared" si="53"/>
        <v>#DIV/0!</v>
      </c>
      <c r="AF113" s="562" t="e">
        <f t="shared" si="53"/>
        <v>#DIV/0!</v>
      </c>
      <c r="AG113" s="562" t="e">
        <f t="shared" si="53"/>
        <v>#DIV/0!</v>
      </c>
      <c r="AH113" s="562" t="e">
        <f t="shared" si="53"/>
        <v>#DIV/0!</v>
      </c>
      <c r="AI113" s="562" t="e">
        <f t="shared" si="53"/>
        <v>#DIV/0!</v>
      </c>
      <c r="AJ113" s="562" t="e">
        <f t="shared" si="53"/>
        <v>#DIV/0!</v>
      </c>
      <c r="AK113" s="557"/>
      <c r="AL113" s="557"/>
      <c r="AM113" s="499"/>
    </row>
    <row r="114" spans="1:39" s="414" customFormat="1" ht="18.600000000000001" customHeight="1" x14ac:dyDescent="0.25">
      <c r="A114" s="500"/>
      <c r="B114" s="500"/>
      <c r="C114" s="500"/>
      <c r="D114" s="500"/>
      <c r="E114" s="500"/>
      <c r="F114" s="500"/>
      <c r="G114" s="500"/>
      <c r="H114" s="500"/>
      <c r="I114" s="500"/>
      <c r="J114" s="500"/>
      <c r="K114" s="500"/>
      <c r="L114" s="500"/>
      <c r="M114" s="500"/>
      <c r="N114" s="500"/>
      <c r="O114" s="459"/>
      <c r="P114" s="459"/>
      <c r="Q114" s="504"/>
      <c r="T114" s="585"/>
      <c r="U114" s="585"/>
      <c r="V114" s="585"/>
      <c r="W114" s="585"/>
      <c r="X114" s="585"/>
      <c r="Y114" s="585"/>
      <c r="Z114" s="585"/>
      <c r="AB114" s="560"/>
      <c r="AC114" s="566">
        <v>45</v>
      </c>
      <c r="AD114" s="566" t="e">
        <f t="shared" ref="AD114:AJ114" si="54">T97</f>
        <v>#DIV/0!</v>
      </c>
      <c r="AE114" s="562" t="e">
        <f t="shared" si="54"/>
        <v>#DIV/0!</v>
      </c>
      <c r="AF114" s="562" t="e">
        <f t="shared" si="54"/>
        <v>#DIV/0!</v>
      </c>
      <c r="AG114" s="562" t="e">
        <f t="shared" si="54"/>
        <v>#DIV/0!</v>
      </c>
      <c r="AH114" s="562" t="e">
        <f t="shared" si="54"/>
        <v>#DIV/0!</v>
      </c>
      <c r="AI114" s="562" t="e">
        <f t="shared" si="54"/>
        <v>#DIV/0!</v>
      </c>
      <c r="AJ114" s="562" t="e">
        <f t="shared" si="54"/>
        <v>#DIV/0!</v>
      </c>
      <c r="AK114" s="557"/>
      <c r="AL114" s="557"/>
      <c r="AM114" s="499"/>
    </row>
    <row r="115" spans="1:39" s="414" customFormat="1" ht="15.75" x14ac:dyDescent="0.25">
      <c r="A115" s="459"/>
      <c r="B115" s="493"/>
      <c r="C115" s="493"/>
      <c r="D115" s="493"/>
      <c r="E115" s="459"/>
      <c r="F115" s="459"/>
      <c r="G115" s="459"/>
      <c r="H115" s="459"/>
      <c r="I115" s="459"/>
      <c r="J115" s="459"/>
      <c r="K115" s="459"/>
      <c r="L115" s="459"/>
      <c r="M115" s="459"/>
      <c r="N115" s="459"/>
      <c r="O115" s="459"/>
      <c r="P115" s="459"/>
      <c r="Q115" s="504"/>
      <c r="AB115" s="560"/>
      <c r="AC115" s="566" t="s">
        <v>603</v>
      </c>
      <c r="AD115" s="566" t="e">
        <f t="shared" ref="AD115:AJ115" si="55">AD116-AD111-AD112-AD113-AD114</f>
        <v>#DIV/0!</v>
      </c>
      <c r="AE115" s="562" t="e">
        <f t="shared" si="55"/>
        <v>#DIV/0!</v>
      </c>
      <c r="AF115" s="562" t="e">
        <f t="shared" si="55"/>
        <v>#DIV/0!</v>
      </c>
      <c r="AG115" s="562" t="e">
        <f t="shared" si="55"/>
        <v>#DIV/0!</v>
      </c>
      <c r="AH115" s="562" t="e">
        <f t="shared" si="55"/>
        <v>#DIV/0!</v>
      </c>
      <c r="AI115" s="562" t="e">
        <f t="shared" si="55"/>
        <v>#DIV/0!</v>
      </c>
      <c r="AJ115" s="562" t="e">
        <f t="shared" si="55"/>
        <v>#DIV/0!</v>
      </c>
      <c r="AK115" s="557"/>
      <c r="AL115" s="557"/>
      <c r="AM115" s="499"/>
    </row>
    <row r="116" spans="1:39" s="414" customFormat="1" ht="16.149999999999999" customHeight="1" x14ac:dyDescent="0.25">
      <c r="A116" s="459"/>
      <c r="B116" s="493"/>
      <c r="C116" s="493"/>
      <c r="D116" s="493"/>
      <c r="E116" s="459"/>
      <c r="F116" s="459"/>
      <c r="G116" s="459"/>
      <c r="H116" s="459"/>
      <c r="I116" s="459"/>
      <c r="J116" s="459"/>
      <c r="K116" s="459"/>
      <c r="L116" s="459"/>
      <c r="M116" s="459"/>
      <c r="N116" s="459"/>
      <c r="O116" s="459"/>
      <c r="P116" s="459"/>
      <c r="Q116" s="504"/>
      <c r="T116" s="565"/>
      <c r="U116" s="565"/>
      <c r="W116" s="565"/>
      <c r="X116" s="565"/>
      <c r="Y116" s="565"/>
      <c r="Z116" s="565"/>
      <c r="AB116" s="560"/>
      <c r="AC116" s="566" t="s">
        <v>524</v>
      </c>
      <c r="AD116" s="566" t="e">
        <f t="shared" ref="AD116:AJ116" si="56">T103</f>
        <v>#DIV/0!</v>
      </c>
      <c r="AE116" s="562" t="e">
        <f t="shared" si="56"/>
        <v>#DIV/0!</v>
      </c>
      <c r="AF116" s="562" t="e">
        <f t="shared" si="56"/>
        <v>#DIV/0!</v>
      </c>
      <c r="AG116" s="562" t="e">
        <f t="shared" si="56"/>
        <v>#DIV/0!</v>
      </c>
      <c r="AH116" s="562" t="e">
        <f t="shared" si="56"/>
        <v>#DIV/0!</v>
      </c>
      <c r="AI116" s="562" t="e">
        <f t="shared" si="56"/>
        <v>#DIV/0!</v>
      </c>
      <c r="AJ116" s="562" t="e">
        <f t="shared" si="56"/>
        <v>#DIV/0!</v>
      </c>
      <c r="AK116" s="557" t="e">
        <f>AE116+AF116+AG116+AH116+AI116+AJ116+AD116</f>
        <v>#DIV/0!</v>
      </c>
      <c r="AL116" s="570" t="e">
        <f>AK116-Q103</f>
        <v>#DIV/0!</v>
      </c>
      <c r="AM116" s="499"/>
    </row>
    <row r="117" spans="1:39" s="500" customFormat="1" ht="19.5" customHeight="1" x14ac:dyDescent="0.25">
      <c r="A117" s="500" t="s">
        <v>609</v>
      </c>
      <c r="B117" s="513"/>
      <c r="C117" s="513"/>
      <c r="D117" s="513"/>
      <c r="Q117" s="504"/>
      <c r="T117" s="414"/>
      <c r="U117" s="414"/>
      <c r="V117" s="414"/>
      <c r="W117" s="414"/>
      <c r="X117" s="414"/>
      <c r="Y117" s="414"/>
      <c r="Z117" s="414"/>
      <c r="AB117" s="586"/>
      <c r="AC117" s="566" t="s">
        <v>605</v>
      </c>
      <c r="AD117" s="566" t="e">
        <f t="shared" ref="AD117:AJ117" si="57">T14*$O$103</f>
        <v>#DIV/0!</v>
      </c>
      <c r="AE117" s="562" t="e">
        <f t="shared" si="57"/>
        <v>#DIV/0!</v>
      </c>
      <c r="AF117" s="562" t="e">
        <f t="shared" si="57"/>
        <v>#DIV/0!</v>
      </c>
      <c r="AG117" s="562" t="e">
        <f t="shared" si="57"/>
        <v>#DIV/0!</v>
      </c>
      <c r="AH117" s="562" t="e">
        <f t="shared" si="57"/>
        <v>#DIV/0!</v>
      </c>
      <c r="AI117" s="562" t="e">
        <f t="shared" si="57"/>
        <v>#DIV/0!</v>
      </c>
      <c r="AJ117" s="562" t="e">
        <f t="shared" si="57"/>
        <v>#DIV/0!</v>
      </c>
      <c r="AK117" s="557" t="e">
        <f>AE117+AF117+AG117+AH117+AI117+AJ117+AD117</f>
        <v>#DIV/0!</v>
      </c>
      <c r="AL117" s="570" t="e">
        <f>AK117-O103</f>
        <v>#DIV/0!</v>
      </c>
      <c r="AM117" s="587"/>
    </row>
    <row r="118" spans="1:39" s="500" customFormat="1" ht="15.75" hidden="1" x14ac:dyDescent="0.25">
      <c r="B118" s="513"/>
      <c r="C118" s="513"/>
      <c r="D118" s="513"/>
      <c r="T118" s="414"/>
      <c r="U118" s="414"/>
      <c r="V118" s="414"/>
      <c r="W118" s="414"/>
      <c r="X118" s="414"/>
      <c r="Y118" s="414"/>
      <c r="Z118" s="414"/>
      <c r="AB118" s="586"/>
      <c r="AC118" s="501"/>
      <c r="AD118" s="501"/>
      <c r="AE118" s="501"/>
      <c r="AF118" s="501"/>
      <c r="AG118" s="501"/>
      <c r="AH118" s="501"/>
      <c r="AI118" s="501"/>
      <c r="AJ118" s="501"/>
      <c r="AK118" s="501"/>
      <c r="AL118" s="501"/>
      <c r="AM118" s="587"/>
    </row>
    <row r="119" spans="1:39" s="500" customFormat="1" ht="24" customHeight="1" x14ac:dyDescent="0.25">
      <c r="A119" s="500" t="s">
        <v>610</v>
      </c>
      <c r="B119" s="513"/>
      <c r="C119" s="513"/>
      <c r="D119" s="513"/>
      <c r="T119" s="414"/>
      <c r="U119" s="414"/>
      <c r="V119" s="414"/>
      <c r="W119" s="414"/>
      <c r="X119" s="414"/>
      <c r="Y119" s="414"/>
      <c r="Z119" s="414"/>
      <c r="AB119" s="588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90"/>
    </row>
    <row r="120" spans="1:39" s="414" customFormat="1" x14ac:dyDescent="0.2">
      <c r="B120" s="415"/>
      <c r="C120" s="415"/>
      <c r="D120" s="415"/>
    </row>
    <row r="121" spans="1:39" s="414" customFormat="1" ht="33.6" customHeight="1" x14ac:dyDescent="0.25">
      <c r="A121" s="1020" t="s">
        <v>641</v>
      </c>
      <c r="B121" s="1020"/>
      <c r="C121" s="1020"/>
      <c r="D121" s="1020"/>
      <c r="E121" s="1020"/>
      <c r="F121" s="1020"/>
      <c r="G121" s="1020"/>
      <c r="H121" s="1020"/>
      <c r="I121" s="1020"/>
      <c r="J121" s="1020"/>
      <c r="Q121" s="514"/>
    </row>
    <row r="122" spans="1:39" s="414" customFormat="1" ht="18" x14ac:dyDescent="0.25">
      <c r="A122" s="1020"/>
      <c r="B122" s="1020"/>
      <c r="C122" s="1020"/>
      <c r="D122" s="1020"/>
      <c r="E122" s="1020"/>
      <c r="F122" s="1020"/>
      <c r="G122" s="1020"/>
      <c r="H122" s="1020"/>
      <c r="I122" s="1020"/>
      <c r="J122" s="1020"/>
      <c r="Q122" s="514"/>
    </row>
    <row r="123" spans="1:39" s="414" customFormat="1" ht="18" x14ac:dyDescent="0.25">
      <c r="B123" s="415"/>
      <c r="C123" s="415"/>
      <c r="D123" s="415"/>
      <c r="Q123" s="514"/>
      <c r="T123" s="500"/>
      <c r="U123" s="500"/>
      <c r="V123" s="500"/>
      <c r="W123" s="500"/>
      <c r="X123" s="500"/>
      <c r="Y123" s="500"/>
      <c r="Z123" s="500"/>
    </row>
    <row r="124" spans="1:39" s="414" customFormat="1" ht="18" x14ac:dyDescent="0.25">
      <c r="B124" s="415"/>
      <c r="C124" s="415"/>
      <c r="D124" s="415"/>
      <c r="Q124" s="516"/>
      <c r="T124" s="500"/>
      <c r="U124" s="500"/>
      <c r="V124" s="500"/>
      <c r="W124" s="500"/>
      <c r="X124" s="500"/>
      <c r="Y124" s="500"/>
      <c r="Z124" s="500"/>
    </row>
    <row r="125" spans="1:39" ht="18" x14ac:dyDescent="0.25">
      <c r="Q125" s="573"/>
      <c r="T125" s="500"/>
      <c r="U125" s="500"/>
      <c r="V125" s="500"/>
      <c r="W125" s="500"/>
      <c r="X125" s="500"/>
      <c r="Y125" s="500"/>
      <c r="Z125" s="500"/>
    </row>
    <row r="126" spans="1:39" ht="18" x14ac:dyDescent="0.25">
      <c r="Q126" s="573"/>
      <c r="T126" s="591"/>
      <c r="U126" s="591"/>
      <c r="V126" s="591"/>
      <c r="W126" s="591"/>
      <c r="X126" s="591"/>
      <c r="Y126" s="591"/>
      <c r="Z126" s="591"/>
    </row>
    <row r="127" spans="1:39" x14ac:dyDescent="0.2">
      <c r="T127" s="414"/>
      <c r="U127" s="414"/>
      <c r="V127" s="414"/>
      <c r="W127" s="414"/>
      <c r="X127" s="414"/>
      <c r="Y127" s="414"/>
      <c r="Z127" s="414"/>
    </row>
    <row r="128" spans="1:39" x14ac:dyDescent="0.2">
      <c r="T128" s="592"/>
      <c r="U128" s="592"/>
      <c r="V128" s="592"/>
      <c r="W128" s="592"/>
      <c r="X128" s="592"/>
      <c r="Y128" s="592"/>
      <c r="Z128" s="592"/>
    </row>
    <row r="129" spans="20:26" x14ac:dyDescent="0.2">
      <c r="T129" s="414"/>
      <c r="U129" s="414"/>
      <c r="V129" s="414"/>
      <c r="W129" s="414"/>
      <c r="X129" s="414"/>
      <c r="Y129" s="414"/>
      <c r="Z129" s="414"/>
    </row>
    <row r="130" spans="20:26" ht="15.75" x14ac:dyDescent="0.25">
      <c r="T130" s="507"/>
      <c r="U130" s="507"/>
      <c r="V130" s="507"/>
      <c r="W130" s="507"/>
      <c r="X130" s="507"/>
      <c r="Y130" s="507"/>
      <c r="Z130" s="507"/>
    </row>
    <row r="132" spans="20:26" x14ac:dyDescent="0.2">
      <c r="T132" s="593"/>
      <c r="U132" s="593"/>
      <c r="W132" s="593"/>
      <c r="X132" s="593"/>
      <c r="Y132" s="593"/>
      <c r="Z132" s="593"/>
    </row>
  </sheetData>
  <mergeCells count="99">
    <mergeCell ref="P1:Q1"/>
    <mergeCell ref="A4:Q4"/>
    <mergeCell ref="A5:Q5"/>
    <mergeCell ref="A6:Q6"/>
    <mergeCell ref="A7:Q7"/>
    <mergeCell ref="U8:Z9"/>
    <mergeCell ref="A9:A11"/>
    <mergeCell ref="B9:B11"/>
    <mergeCell ref="C9:D11"/>
    <mergeCell ref="E9:Q9"/>
    <mergeCell ref="E10:H10"/>
    <mergeCell ref="I10:L10"/>
    <mergeCell ref="M10:N10"/>
    <mergeCell ref="O10:Q10"/>
    <mergeCell ref="T10:T11"/>
    <mergeCell ref="U10:U11"/>
    <mergeCell ref="V10:V11"/>
    <mergeCell ref="W10:W11"/>
    <mergeCell ref="X10:X11"/>
    <mergeCell ref="Y10:Y11"/>
    <mergeCell ref="Z10:Z11"/>
    <mergeCell ref="A13:L13"/>
    <mergeCell ref="A14:Q14"/>
    <mergeCell ref="C15:D17"/>
    <mergeCell ref="C18:D18"/>
    <mergeCell ref="A19:Q19"/>
    <mergeCell ref="C20:D21"/>
    <mergeCell ref="C22:D22"/>
    <mergeCell ref="C23:D24"/>
    <mergeCell ref="C25:D25"/>
    <mergeCell ref="C26:D28"/>
    <mergeCell ref="C29:D29"/>
    <mergeCell ref="A30:P30"/>
    <mergeCell ref="A31:P31"/>
    <mergeCell ref="A32:Q32"/>
    <mergeCell ref="C33:D34"/>
    <mergeCell ref="C35:D36"/>
    <mergeCell ref="C37:D37"/>
    <mergeCell ref="C38:D38"/>
    <mergeCell ref="C39:D39"/>
    <mergeCell ref="C40:D40"/>
    <mergeCell ref="C41:D41"/>
    <mergeCell ref="C42:D42"/>
    <mergeCell ref="A43:Q43"/>
    <mergeCell ref="A44:Q44"/>
    <mergeCell ref="A45:Q45"/>
    <mergeCell ref="C46:D48"/>
    <mergeCell ref="C49:D49"/>
    <mergeCell ref="A50:Q50"/>
    <mergeCell ref="A51:Q51"/>
    <mergeCell ref="C52:D52"/>
    <mergeCell ref="C53:D54"/>
    <mergeCell ref="C55:D55"/>
    <mergeCell ref="C56:D58"/>
    <mergeCell ref="C59:D59"/>
    <mergeCell ref="A60:P60"/>
    <mergeCell ref="A61:P61"/>
    <mergeCell ref="A62:Q62"/>
    <mergeCell ref="C63:D66"/>
    <mergeCell ref="C67:D69"/>
    <mergeCell ref="E68:H68"/>
    <mergeCell ref="C70:D72"/>
    <mergeCell ref="C73:D74"/>
    <mergeCell ref="C75:D75"/>
    <mergeCell ref="A77:P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AI108:AI109"/>
    <mergeCell ref="AJ108:AJ109"/>
    <mergeCell ref="A121:J122"/>
    <mergeCell ref="AD108:AD109"/>
    <mergeCell ref="AE108:AE109"/>
    <mergeCell ref="AF108:AF109"/>
    <mergeCell ref="AG108:AG109"/>
    <mergeCell ref="AH108:AH109"/>
  </mergeCells>
  <pageMargins left="0" right="0" top="0.55138888888888904" bottom="0" header="0.51180555555555496" footer="0.51180555555555496"/>
  <pageSetup paperSize="9" scale="30" firstPageNumber="0" fitToHeight="3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MK132"/>
  <sheetViews>
    <sheetView view="pageBreakPreview" zoomScale="55" zoomScaleNormal="100" zoomScalePageLayoutView="55" workbookViewId="0">
      <pane xSplit="2" ySplit="11" topLeftCell="W12" activePane="bottomRight" state="frozen"/>
      <selection pane="topRight" activeCell="W1" sqref="W1"/>
      <selection pane="bottomLeft" activeCell="A96" sqref="A96"/>
      <selection pane="bottomRight" activeCell="AC109" sqref="AC109"/>
    </sheetView>
  </sheetViews>
  <sheetFormatPr defaultRowHeight="12.75" x14ac:dyDescent="0.2"/>
  <cols>
    <col min="1" max="1" width="47.85546875" style="517" customWidth="1"/>
    <col min="2" max="2" width="10.140625" style="518" customWidth="1"/>
    <col min="3" max="3" width="29.85546875" style="518" customWidth="1"/>
    <col min="4" max="4" width="26" style="518" customWidth="1"/>
    <col min="5" max="5" width="12.7109375" style="517" customWidth="1"/>
    <col min="6" max="6" width="12.28515625" style="517" customWidth="1"/>
    <col min="7" max="7" width="15.140625" style="517" customWidth="1"/>
    <col min="8" max="12" width="14.7109375" style="517" customWidth="1"/>
    <col min="13" max="13" width="15.85546875" style="517" customWidth="1"/>
    <col min="14" max="14" width="14.7109375" style="517" customWidth="1"/>
    <col min="15" max="15" width="15.42578125" style="517" customWidth="1"/>
    <col min="16" max="16" width="14.5703125" style="517" customWidth="1"/>
    <col min="17" max="17" width="19.5703125" style="517" customWidth="1"/>
    <col min="18" max="18" width="10.7109375" style="517" customWidth="1"/>
    <col min="19" max="19" width="7.7109375" style="517" customWidth="1"/>
    <col min="20" max="21" width="19.28515625" style="517" customWidth="1"/>
    <col min="22" max="22" width="20.28515625" style="517" customWidth="1"/>
    <col min="23" max="23" width="19.5703125" style="517" customWidth="1"/>
    <col min="24" max="24" width="18.7109375" style="517" customWidth="1"/>
    <col min="25" max="25" width="17.140625" style="517" customWidth="1"/>
    <col min="26" max="28" width="9.140625" style="517" customWidth="1"/>
    <col min="29" max="30" width="11" style="517" customWidth="1"/>
    <col min="31" max="31" width="9.28515625" style="517" customWidth="1"/>
    <col min="32" max="32" width="10.28515625" style="517" customWidth="1"/>
    <col min="33" max="33" width="9.7109375" style="517" customWidth="1"/>
    <col min="34" max="34" width="10.28515625" style="517" customWidth="1"/>
    <col min="35" max="35" width="15.7109375" style="517" customWidth="1"/>
    <col min="36" max="1025" width="9.140625" style="517" customWidth="1"/>
  </cols>
  <sheetData>
    <row r="1" spans="1:25" s="414" customFormat="1" ht="15.75" x14ac:dyDescent="0.25">
      <c r="A1" s="417"/>
      <c r="B1" s="415"/>
      <c r="C1" s="415"/>
      <c r="D1" s="415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1005" t="s">
        <v>509</v>
      </c>
      <c r="Q1" s="1005"/>
    </row>
    <row r="2" spans="1:25" s="414" customFormat="1" ht="13.5" customHeight="1" x14ac:dyDescent="0.25">
      <c r="A2" s="418"/>
      <c r="B2" s="415"/>
      <c r="C2" s="415"/>
      <c r="D2" s="415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</row>
    <row r="3" spans="1:25" s="414" customFormat="1" ht="14.25" hidden="1" x14ac:dyDescent="0.2">
      <c r="A3" s="420"/>
      <c r="B3" s="415"/>
      <c r="C3" s="415"/>
      <c r="D3" s="415"/>
    </row>
    <row r="4" spans="1:25" s="414" customFormat="1" ht="18.75" customHeight="1" x14ac:dyDescent="0.3">
      <c r="A4" s="1006" t="s">
        <v>510</v>
      </c>
      <c r="B4" s="1006"/>
      <c r="C4" s="1006"/>
      <c r="D4" s="1006"/>
      <c r="E4" s="1006"/>
      <c r="F4" s="1006"/>
      <c r="G4" s="1006"/>
      <c r="H4" s="1006"/>
      <c r="I4" s="1006"/>
      <c r="J4" s="1006"/>
      <c r="K4" s="1006"/>
      <c r="L4" s="1006"/>
      <c r="M4" s="1006"/>
      <c r="N4" s="1006"/>
      <c r="O4" s="1006"/>
      <c r="P4" s="1006"/>
      <c r="Q4" s="1006"/>
      <c r="T4" s="574"/>
      <c r="U4" s="574"/>
      <c r="V4" s="574"/>
      <c r="W4" s="574"/>
      <c r="X4" s="574"/>
      <c r="Y4" s="574"/>
    </row>
    <row r="5" spans="1:25" s="414" customFormat="1" ht="15.75" hidden="1" customHeight="1" x14ac:dyDescent="0.25">
      <c r="A5" s="1007"/>
      <c r="B5" s="1007"/>
      <c r="C5" s="1007"/>
      <c r="D5" s="1007"/>
      <c r="E5" s="1007"/>
      <c r="F5" s="1007"/>
      <c r="G5" s="1007"/>
      <c r="H5" s="1007"/>
      <c r="I5" s="1007"/>
      <c r="J5" s="1007"/>
      <c r="K5" s="1007"/>
      <c r="L5" s="1007"/>
      <c r="M5" s="1007"/>
      <c r="N5" s="1007"/>
      <c r="O5" s="1007"/>
      <c r="P5" s="1007"/>
      <c r="Q5" s="1007"/>
    </row>
    <row r="6" spans="1:25" s="414" customFormat="1" ht="54" customHeight="1" x14ac:dyDescent="0.25">
      <c r="A6" s="1008" t="str">
        <f>'Прил.9 услуги'!B20</f>
        <v>гражданин при наличии ребенка или детей (в том числе находящихся под опекой, попечительством), испытывающих трудности в социальной адаптации</v>
      </c>
      <c r="B6" s="1008"/>
      <c r="C6" s="1008"/>
      <c r="D6" s="1008"/>
      <c r="E6" s="1008"/>
      <c r="F6" s="1008"/>
      <c r="G6" s="1008"/>
      <c r="H6" s="1008"/>
      <c r="I6" s="1008"/>
      <c r="J6" s="1008"/>
      <c r="K6" s="1008"/>
      <c r="L6" s="1008"/>
      <c r="M6" s="1008"/>
      <c r="N6" s="1008"/>
      <c r="O6" s="1008"/>
      <c r="P6" s="1008"/>
      <c r="Q6" s="1008"/>
      <c r="T6" s="557"/>
      <c r="U6" s="557"/>
      <c r="V6" s="557"/>
      <c r="W6" s="557"/>
      <c r="X6" s="557"/>
      <c r="Y6" s="557"/>
    </row>
    <row r="7" spans="1:25" s="414" customFormat="1" ht="14.25" customHeight="1" x14ac:dyDescent="0.2">
      <c r="A7" s="1009" t="s">
        <v>511</v>
      </c>
      <c r="B7" s="1009"/>
      <c r="C7" s="1009"/>
      <c r="D7" s="1009"/>
      <c r="E7" s="1009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T7" s="557"/>
      <c r="U7" s="557"/>
      <c r="V7" s="557"/>
      <c r="W7" s="557"/>
      <c r="X7" s="557"/>
      <c r="Y7" s="557"/>
    </row>
    <row r="8" spans="1:25" s="414" customFormat="1" x14ac:dyDescent="0.2">
      <c r="A8" s="423"/>
      <c r="B8" s="423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T8" s="594"/>
      <c r="U8" s="594"/>
      <c r="V8" s="594"/>
      <c r="W8" s="594"/>
      <c r="X8" s="594"/>
      <c r="Y8" s="594"/>
    </row>
    <row r="9" spans="1:25" s="414" customFormat="1" ht="16.5" customHeight="1" x14ac:dyDescent="0.25">
      <c r="A9" s="993" t="s">
        <v>512</v>
      </c>
      <c r="B9" s="993" t="s">
        <v>486</v>
      </c>
      <c r="C9" s="993" t="s">
        <v>183</v>
      </c>
      <c r="D9" s="993"/>
      <c r="E9" s="1001" t="s">
        <v>513</v>
      </c>
      <c r="F9" s="1001"/>
      <c r="G9" s="1001"/>
      <c r="H9" s="1001"/>
      <c r="I9" s="1001"/>
      <c r="J9" s="1001"/>
      <c r="K9" s="1001"/>
      <c r="L9" s="1001"/>
      <c r="M9" s="1001"/>
      <c r="N9" s="1001"/>
      <c r="O9" s="1001"/>
      <c r="P9" s="1001"/>
      <c r="Q9" s="1001"/>
      <c r="T9" s="414" t="s">
        <v>613</v>
      </c>
      <c r="U9" s="1017" t="s">
        <v>613</v>
      </c>
      <c r="V9" s="1017"/>
      <c r="W9" s="1017"/>
      <c r="X9" s="1017"/>
      <c r="Y9" s="1017"/>
    </row>
    <row r="10" spans="1:25" s="414" customFormat="1" ht="33.75" customHeight="1" x14ac:dyDescent="0.2">
      <c r="A10" s="993"/>
      <c r="B10" s="993"/>
      <c r="C10" s="993"/>
      <c r="D10" s="993"/>
      <c r="E10" s="993" t="s">
        <v>514</v>
      </c>
      <c r="F10" s="993"/>
      <c r="G10" s="993"/>
      <c r="H10" s="993"/>
      <c r="I10" s="1002" t="s">
        <v>515</v>
      </c>
      <c r="J10" s="1002"/>
      <c r="K10" s="1002"/>
      <c r="L10" s="1002"/>
      <c r="M10" s="1003" t="s">
        <v>516</v>
      </c>
      <c r="N10" s="1003"/>
      <c r="O10" s="1004" t="s">
        <v>517</v>
      </c>
      <c r="P10" s="1004"/>
      <c r="Q10" s="1004"/>
      <c r="U10" s="1017"/>
      <c r="V10" s="1017"/>
      <c r="W10" s="1017"/>
      <c r="X10" s="1017"/>
      <c r="Y10" s="1017"/>
    </row>
    <row r="11" spans="1:25" s="414" customFormat="1" ht="104.25" customHeight="1" x14ac:dyDescent="0.2">
      <c r="A11" s="993"/>
      <c r="B11" s="993"/>
      <c r="C11" s="993"/>
      <c r="D11" s="993"/>
      <c r="E11" s="425" t="s">
        <v>518</v>
      </c>
      <c r="F11" s="425" t="s">
        <v>519</v>
      </c>
      <c r="G11" s="425" t="s">
        <v>520</v>
      </c>
      <c r="H11" s="424" t="s">
        <v>521</v>
      </c>
      <c r="I11" s="425" t="s">
        <v>518</v>
      </c>
      <c r="J11" s="425" t="s">
        <v>519</v>
      </c>
      <c r="K11" s="425" t="s">
        <v>520</v>
      </c>
      <c r="L11" s="425" t="s">
        <v>521</v>
      </c>
      <c r="M11" s="428" t="s">
        <v>522</v>
      </c>
      <c r="N11" s="426" t="s">
        <v>523</v>
      </c>
      <c r="O11" s="428" t="s">
        <v>522</v>
      </c>
      <c r="P11" s="426" t="s">
        <v>523</v>
      </c>
      <c r="Q11" s="427" t="s">
        <v>524</v>
      </c>
      <c r="T11" s="1021" t="s">
        <v>642</v>
      </c>
      <c r="U11" s="1021" t="s">
        <v>617</v>
      </c>
      <c r="V11" s="1021" t="s">
        <v>616</v>
      </c>
      <c r="W11" s="1021" t="s">
        <v>619</v>
      </c>
      <c r="X11" s="1021" t="s">
        <v>643</v>
      </c>
      <c r="Y11" s="1021" t="s">
        <v>630</v>
      </c>
    </row>
    <row r="12" spans="1:25" s="414" customFormat="1" x14ac:dyDescent="0.2">
      <c r="A12" s="430">
        <v>1</v>
      </c>
      <c r="B12" s="430">
        <v>2</v>
      </c>
      <c r="C12" s="430">
        <v>3</v>
      </c>
      <c r="D12" s="430"/>
      <c r="E12" s="430">
        <v>4</v>
      </c>
      <c r="F12" s="430">
        <v>5</v>
      </c>
      <c r="G12" s="430">
        <v>6</v>
      </c>
      <c r="H12" s="430">
        <v>7</v>
      </c>
      <c r="I12" s="430">
        <v>8</v>
      </c>
      <c r="J12" s="430">
        <v>9</v>
      </c>
      <c r="K12" s="430">
        <v>10</v>
      </c>
      <c r="L12" s="430">
        <v>11</v>
      </c>
      <c r="M12" s="430">
        <v>12</v>
      </c>
      <c r="N12" s="430">
        <v>13</v>
      </c>
      <c r="O12" s="430">
        <v>8</v>
      </c>
      <c r="P12" s="430">
        <f>O12+1</f>
        <v>9</v>
      </c>
      <c r="Q12" s="430" t="s">
        <v>525</v>
      </c>
      <c r="T12" s="1021"/>
      <c r="U12" s="1021"/>
      <c r="V12" s="1021"/>
      <c r="W12" s="1021"/>
      <c r="X12" s="1021"/>
      <c r="Y12" s="1021"/>
    </row>
    <row r="13" spans="1:25" s="414" customFormat="1" ht="27.75" customHeight="1" x14ac:dyDescent="0.2">
      <c r="A13" s="1015" t="s">
        <v>633</v>
      </c>
      <c r="B13" s="1015"/>
      <c r="C13" s="1015"/>
      <c r="D13" s="1015"/>
      <c r="E13" s="1015"/>
      <c r="F13" s="1015"/>
      <c r="G13" s="1015"/>
      <c r="H13" s="1015"/>
      <c r="I13" s="1015"/>
      <c r="J13" s="1015"/>
      <c r="K13" s="1015"/>
      <c r="L13" s="1015"/>
      <c r="M13" s="525"/>
      <c r="N13" s="576"/>
      <c r="O13" s="525"/>
      <c r="P13" s="525"/>
      <c r="Q13" s="577">
        <f>T13+U13+V13+W13+X13+Y13</f>
        <v>0</v>
      </c>
      <c r="T13" s="578">
        <f>'Прил.9 услуги'!D29</f>
        <v>0</v>
      </c>
      <c r="U13" s="578">
        <f>'Прил.9 услуги'!D30</f>
        <v>0</v>
      </c>
      <c r="V13" s="578">
        <f>'Прил.9 услуги'!$D31</f>
        <v>0</v>
      </c>
      <c r="W13" s="578">
        <f>'Прил.9 услуги'!$D32</f>
        <v>0</v>
      </c>
      <c r="X13" s="578">
        <f>'Прил.9 услуги'!$D33</f>
        <v>0</v>
      </c>
      <c r="Y13" s="578">
        <f>'Прил.9 услуги'!$D34</f>
        <v>0</v>
      </c>
    </row>
    <row r="14" spans="1:25" s="432" customFormat="1" ht="18" customHeight="1" x14ac:dyDescent="0.2">
      <c r="A14" s="999" t="s">
        <v>527</v>
      </c>
      <c r="B14" s="999"/>
      <c r="C14" s="999"/>
      <c r="D14" s="999"/>
      <c r="E14" s="999"/>
      <c r="F14" s="999"/>
      <c r="G14" s="999"/>
      <c r="H14" s="999"/>
      <c r="I14" s="999"/>
      <c r="J14" s="999"/>
      <c r="K14" s="999"/>
      <c r="L14" s="999"/>
      <c r="M14" s="999"/>
      <c r="N14" s="999"/>
      <c r="O14" s="999"/>
      <c r="P14" s="999"/>
      <c r="Q14" s="999"/>
      <c r="R14" s="595" t="e">
        <f>Y14+X14+W14+V14+U14+T14</f>
        <v>#DIV/0!</v>
      </c>
      <c r="T14" s="596" t="e">
        <f t="shared" ref="T14:Y14" si="0">T13/$Q13</f>
        <v>#DIV/0!</v>
      </c>
      <c r="U14" s="596" t="e">
        <f t="shared" si="0"/>
        <v>#DIV/0!</v>
      </c>
      <c r="V14" s="596" t="e">
        <f t="shared" si="0"/>
        <v>#DIV/0!</v>
      </c>
      <c r="W14" s="596" t="e">
        <f t="shared" si="0"/>
        <v>#DIV/0!</v>
      </c>
      <c r="X14" s="596" t="e">
        <f t="shared" si="0"/>
        <v>#DIV/0!</v>
      </c>
      <c r="Y14" s="596" t="e">
        <f t="shared" si="0"/>
        <v>#DIV/0!</v>
      </c>
    </row>
    <row r="15" spans="1:25" s="432" customFormat="1" ht="37.5" customHeight="1" x14ac:dyDescent="0.25">
      <c r="A15" s="387" t="s">
        <v>528</v>
      </c>
      <c r="B15" s="433"/>
      <c r="C15" s="982" t="s">
        <v>529</v>
      </c>
      <c r="D15" s="982"/>
      <c r="E15" s="394" t="s">
        <v>86</v>
      </c>
      <c r="F15" s="394" t="s">
        <v>86</v>
      </c>
      <c r="G15" s="394" t="s">
        <v>86</v>
      </c>
      <c r="H15" s="394" t="s">
        <v>86</v>
      </c>
      <c r="I15" s="394" t="s">
        <v>86</v>
      </c>
      <c r="J15" s="394" t="s">
        <v>86</v>
      </c>
      <c r="K15" s="394" t="s">
        <v>86</v>
      </c>
      <c r="L15" s="394" t="s">
        <v>86</v>
      </c>
      <c r="M15" s="394"/>
      <c r="N15" s="394"/>
      <c r="O15" s="394" t="s">
        <v>86</v>
      </c>
      <c r="P15" s="394"/>
      <c r="Q15" s="394" t="s">
        <v>86</v>
      </c>
      <c r="T15" s="597"/>
      <c r="U15" s="597"/>
      <c r="V15" s="597"/>
      <c r="W15" s="597"/>
      <c r="X15" s="597"/>
      <c r="Y15" s="597"/>
    </row>
    <row r="16" spans="1:25" s="432" customFormat="1" ht="24" customHeight="1" x14ac:dyDescent="0.25">
      <c r="A16" s="400" t="s">
        <v>530</v>
      </c>
      <c r="B16" s="433">
        <v>211</v>
      </c>
      <c r="C16" s="982"/>
      <c r="D16" s="982"/>
      <c r="E16" s="394" t="s">
        <v>86</v>
      </c>
      <c r="F16" s="394" t="s">
        <v>86</v>
      </c>
      <c r="G16" s="394" t="s">
        <v>86</v>
      </c>
      <c r="H16" s="394" t="s">
        <v>86</v>
      </c>
      <c r="I16" s="394" t="s">
        <v>86</v>
      </c>
      <c r="J16" s="394" t="s">
        <v>86</v>
      </c>
      <c r="K16" s="394" t="s">
        <v>86</v>
      </c>
      <c r="L16" s="394" t="s">
        <v>86</v>
      </c>
      <c r="M16" s="434">
        <f>'Прил.8 ст.211'!P51</f>
        <v>0</v>
      </c>
      <c r="N16" s="434"/>
      <c r="O16" s="435">
        <f>M16</f>
        <v>0</v>
      </c>
      <c r="P16" s="434"/>
      <c r="Q16" s="435">
        <f>O16+P16</f>
        <v>0</v>
      </c>
      <c r="T16" s="435" t="e">
        <f t="shared" ref="T16:Y17" si="1">$Q16*T$14</f>
        <v>#DIV/0!</v>
      </c>
      <c r="U16" s="435" t="e">
        <f t="shared" si="1"/>
        <v>#DIV/0!</v>
      </c>
      <c r="V16" s="435" t="e">
        <f t="shared" si="1"/>
        <v>#DIV/0!</v>
      </c>
      <c r="W16" s="435" t="e">
        <f t="shared" si="1"/>
        <v>#DIV/0!</v>
      </c>
      <c r="X16" s="435" t="e">
        <f t="shared" si="1"/>
        <v>#DIV/0!</v>
      </c>
      <c r="Y16" s="435" t="e">
        <f t="shared" si="1"/>
        <v>#DIV/0!</v>
      </c>
    </row>
    <row r="17" spans="1:25" s="432" customFormat="1" ht="22.5" customHeight="1" x14ac:dyDescent="0.25">
      <c r="A17" s="400" t="s">
        <v>531</v>
      </c>
      <c r="B17" s="433">
        <v>213</v>
      </c>
      <c r="C17" s="982"/>
      <c r="D17" s="982"/>
      <c r="E17" s="394" t="s">
        <v>86</v>
      </c>
      <c r="F17" s="394" t="s">
        <v>86</v>
      </c>
      <c r="G17" s="394" t="s">
        <v>86</v>
      </c>
      <c r="H17" s="394" t="s">
        <v>86</v>
      </c>
      <c r="I17" s="394" t="s">
        <v>86</v>
      </c>
      <c r="J17" s="394" t="s">
        <v>86</v>
      </c>
      <c r="K17" s="394" t="s">
        <v>86</v>
      </c>
      <c r="L17" s="394" t="s">
        <v>86</v>
      </c>
      <c r="M17" s="435">
        <f>M16*30.2%</f>
        <v>0</v>
      </c>
      <c r="N17" s="435">
        <f>N16*30.2%</f>
        <v>0</v>
      </c>
      <c r="O17" s="435">
        <f>O16*30.2%</f>
        <v>0</v>
      </c>
      <c r="P17" s="435">
        <f>P16*30.2%</f>
        <v>0</v>
      </c>
      <c r="Q17" s="435">
        <f>O17+P17</f>
        <v>0</v>
      </c>
      <c r="T17" s="435" t="e">
        <f t="shared" si="1"/>
        <v>#DIV/0!</v>
      </c>
      <c r="U17" s="435" t="e">
        <f t="shared" si="1"/>
        <v>#DIV/0!</v>
      </c>
      <c r="V17" s="435" t="e">
        <f t="shared" si="1"/>
        <v>#DIV/0!</v>
      </c>
      <c r="W17" s="435" t="e">
        <f t="shared" si="1"/>
        <v>#DIV/0!</v>
      </c>
      <c r="X17" s="435" t="e">
        <f t="shared" si="1"/>
        <v>#DIV/0!</v>
      </c>
      <c r="Y17" s="435" t="e">
        <f t="shared" si="1"/>
        <v>#DIV/0!</v>
      </c>
    </row>
    <row r="18" spans="1:25" s="432" customFormat="1" ht="19.5" customHeight="1" x14ac:dyDescent="0.25">
      <c r="A18" s="436" t="s">
        <v>532</v>
      </c>
      <c r="B18" s="437"/>
      <c r="C18" s="988"/>
      <c r="D18" s="988"/>
      <c r="E18" s="439" t="s">
        <v>86</v>
      </c>
      <c r="F18" s="439" t="s">
        <v>86</v>
      </c>
      <c r="G18" s="439" t="s">
        <v>86</v>
      </c>
      <c r="H18" s="439" t="s">
        <v>86</v>
      </c>
      <c r="I18" s="439" t="s">
        <v>86</v>
      </c>
      <c r="J18" s="439" t="s">
        <v>86</v>
      </c>
      <c r="K18" s="439" t="s">
        <v>86</v>
      </c>
      <c r="L18" s="439" t="s">
        <v>86</v>
      </c>
      <c r="M18" s="440">
        <f>M16+M17</f>
        <v>0</v>
      </c>
      <c r="N18" s="440">
        <f>N16+N17</f>
        <v>0</v>
      </c>
      <c r="O18" s="440">
        <f>O16+O17</f>
        <v>0</v>
      </c>
      <c r="P18" s="440">
        <f>P16+P17</f>
        <v>0</v>
      </c>
      <c r="Q18" s="440">
        <f>Q16+Q17</f>
        <v>0</v>
      </c>
      <c r="T18" s="440" t="e">
        <f t="shared" ref="T18:Y18" si="2">T16+T17</f>
        <v>#DIV/0!</v>
      </c>
      <c r="U18" s="440" t="e">
        <f t="shared" si="2"/>
        <v>#DIV/0!</v>
      </c>
      <c r="V18" s="440" t="e">
        <f t="shared" si="2"/>
        <v>#DIV/0!</v>
      </c>
      <c r="W18" s="440" t="e">
        <f t="shared" si="2"/>
        <v>#DIV/0!</v>
      </c>
      <c r="X18" s="440" t="e">
        <f t="shared" si="2"/>
        <v>#DIV/0!</v>
      </c>
      <c r="Y18" s="440" t="e">
        <f t="shared" si="2"/>
        <v>#DIV/0!</v>
      </c>
    </row>
    <row r="19" spans="1:25" s="432" customFormat="1" ht="19.5" customHeight="1" x14ac:dyDescent="0.25">
      <c r="A19" s="1000" t="s">
        <v>533</v>
      </c>
      <c r="B19" s="1000"/>
      <c r="C19" s="1000"/>
      <c r="D19" s="1000"/>
      <c r="E19" s="1000"/>
      <c r="F19" s="1000"/>
      <c r="G19" s="1000"/>
      <c r="H19" s="1000"/>
      <c r="I19" s="1000"/>
      <c r="J19" s="1000"/>
      <c r="K19" s="1000"/>
      <c r="L19" s="1000"/>
      <c r="M19" s="1000"/>
      <c r="N19" s="1000"/>
      <c r="O19" s="1000"/>
      <c r="P19" s="1000"/>
      <c r="Q19" s="1000"/>
    </row>
    <row r="20" spans="1:25" s="432" customFormat="1" ht="20.25" customHeight="1" x14ac:dyDescent="0.25">
      <c r="A20" s="387" t="s">
        <v>493</v>
      </c>
      <c r="B20" s="364">
        <v>221</v>
      </c>
      <c r="C20" s="971" t="s">
        <v>534</v>
      </c>
      <c r="D20" s="971"/>
      <c r="E20" s="394" t="s">
        <v>86</v>
      </c>
      <c r="F20" s="394" t="s">
        <v>86</v>
      </c>
      <c r="G20" s="441"/>
      <c r="H20" s="394" t="s">
        <v>86</v>
      </c>
      <c r="I20" s="394" t="s">
        <v>86</v>
      </c>
      <c r="J20" s="394" t="s">
        <v>86</v>
      </c>
      <c r="K20" s="441"/>
      <c r="L20" s="394" t="s">
        <v>86</v>
      </c>
      <c r="M20" s="394">
        <f>G20</f>
        <v>0</v>
      </c>
      <c r="N20" s="394">
        <f>K20</f>
        <v>0</v>
      </c>
      <c r="O20" s="442">
        <f>'Прил.10 прочие'!L10</f>
        <v>0</v>
      </c>
      <c r="P20" s="442"/>
      <c r="Q20" s="394">
        <f t="shared" ref="Q20:Q28" si="3">O20+P20</f>
        <v>0</v>
      </c>
      <c r="T20" s="435" t="e">
        <f t="shared" ref="T20:Y28" si="4">$Q20*T$14</f>
        <v>#DIV/0!</v>
      </c>
      <c r="U20" s="435" t="e">
        <f t="shared" si="4"/>
        <v>#DIV/0!</v>
      </c>
      <c r="V20" s="435" t="e">
        <f t="shared" si="4"/>
        <v>#DIV/0!</v>
      </c>
      <c r="W20" s="435" t="e">
        <f t="shared" si="4"/>
        <v>#DIV/0!</v>
      </c>
      <c r="X20" s="435" t="e">
        <f t="shared" si="4"/>
        <v>#DIV/0!</v>
      </c>
      <c r="Y20" s="435" t="e">
        <f t="shared" si="4"/>
        <v>#DIV/0!</v>
      </c>
    </row>
    <row r="21" spans="1:25" s="432" customFormat="1" ht="20.25" customHeight="1" x14ac:dyDescent="0.25">
      <c r="A21" s="387" t="s">
        <v>494</v>
      </c>
      <c r="B21" s="364">
        <v>222</v>
      </c>
      <c r="C21" s="971"/>
      <c r="D21" s="971"/>
      <c r="E21" s="394" t="s">
        <v>86</v>
      </c>
      <c r="F21" s="394" t="s">
        <v>86</v>
      </c>
      <c r="G21" s="441"/>
      <c r="H21" s="394" t="s">
        <v>86</v>
      </c>
      <c r="I21" s="394" t="s">
        <v>86</v>
      </c>
      <c r="J21" s="394" t="s">
        <v>86</v>
      </c>
      <c r="K21" s="441"/>
      <c r="L21" s="394" t="s">
        <v>86</v>
      </c>
      <c r="M21" s="394">
        <f>G21</f>
        <v>0</v>
      </c>
      <c r="N21" s="394">
        <f>K21</f>
        <v>0</v>
      </c>
      <c r="O21" s="442">
        <f>'Прил.10 прочие'!L14</f>
        <v>0</v>
      </c>
      <c r="P21" s="442"/>
      <c r="Q21" s="394">
        <f t="shared" si="3"/>
        <v>0</v>
      </c>
      <c r="T21" s="435" t="e">
        <f t="shared" si="4"/>
        <v>#DIV/0!</v>
      </c>
      <c r="U21" s="435" t="e">
        <f t="shared" si="4"/>
        <v>#DIV/0!</v>
      </c>
      <c r="V21" s="435" t="e">
        <f t="shared" si="4"/>
        <v>#DIV/0!</v>
      </c>
      <c r="W21" s="435" t="e">
        <f t="shared" si="4"/>
        <v>#DIV/0!</v>
      </c>
      <c r="X21" s="435" t="e">
        <f t="shared" si="4"/>
        <v>#DIV/0!</v>
      </c>
      <c r="Y21" s="435" t="e">
        <f t="shared" si="4"/>
        <v>#DIV/0!</v>
      </c>
    </row>
    <row r="22" spans="1:25" s="432" customFormat="1" ht="32.25" customHeight="1" x14ac:dyDescent="0.25">
      <c r="A22" s="387" t="s">
        <v>535</v>
      </c>
      <c r="B22" s="443">
        <v>223</v>
      </c>
      <c r="C22" s="982" t="s">
        <v>536</v>
      </c>
      <c r="D22" s="982"/>
      <c r="E22" s="441"/>
      <c r="F22" s="441"/>
      <c r="G22" s="441"/>
      <c r="H22" s="435">
        <f>(E22+F22+G22)/3</f>
        <v>0</v>
      </c>
      <c r="I22" s="441"/>
      <c r="J22" s="441"/>
      <c r="K22" s="441"/>
      <c r="L22" s="435">
        <f>(I22+J22+K22)/3</f>
        <v>0</v>
      </c>
      <c r="M22" s="435">
        <f>H22</f>
        <v>0</v>
      </c>
      <c r="N22" s="435">
        <f>L22</f>
        <v>0</v>
      </c>
      <c r="O22" s="444">
        <f>H22*Q31</f>
        <v>0</v>
      </c>
      <c r="P22" s="435"/>
      <c r="Q22" s="394">
        <f t="shared" si="3"/>
        <v>0</v>
      </c>
      <c r="T22" s="435" t="e">
        <f t="shared" si="4"/>
        <v>#DIV/0!</v>
      </c>
      <c r="U22" s="435" t="e">
        <f t="shared" si="4"/>
        <v>#DIV/0!</v>
      </c>
      <c r="V22" s="435" t="e">
        <f t="shared" si="4"/>
        <v>#DIV/0!</v>
      </c>
      <c r="W22" s="435" t="e">
        <f t="shared" si="4"/>
        <v>#DIV/0!</v>
      </c>
      <c r="X22" s="435" t="e">
        <f t="shared" si="4"/>
        <v>#DIV/0!</v>
      </c>
      <c r="Y22" s="435" t="e">
        <f t="shared" si="4"/>
        <v>#DIV/0!</v>
      </c>
    </row>
    <row r="23" spans="1:25" s="432" customFormat="1" ht="31.5" customHeight="1" x14ac:dyDescent="0.25">
      <c r="A23" s="445" t="s">
        <v>537</v>
      </c>
      <c r="B23" s="443" t="s">
        <v>538</v>
      </c>
      <c r="C23" s="982" t="s">
        <v>539</v>
      </c>
      <c r="D23" s="982"/>
      <c r="E23" s="394" t="s">
        <v>86</v>
      </c>
      <c r="F23" s="394" t="s">
        <v>86</v>
      </c>
      <c r="G23" s="394" t="s">
        <v>86</v>
      </c>
      <c r="H23" s="394" t="s">
        <v>86</v>
      </c>
      <c r="I23" s="394" t="s">
        <v>86</v>
      </c>
      <c r="J23" s="394" t="s">
        <v>86</v>
      </c>
      <c r="K23" s="394" t="s">
        <v>86</v>
      </c>
      <c r="L23" s="394" t="s">
        <v>86</v>
      </c>
      <c r="M23" s="446">
        <f>'Прил.7 лимиты'!$E$11*$Q31</f>
        <v>0</v>
      </c>
      <c r="N23" s="446">
        <f>'Прил.7 лимиты'!$E$13*$Q31</f>
        <v>0</v>
      </c>
      <c r="O23" s="446">
        <f>'Прил.7 лимиты'!$E$11*$Q31</f>
        <v>0</v>
      </c>
      <c r="P23" s="446"/>
      <c r="Q23" s="394">
        <f t="shared" si="3"/>
        <v>0</v>
      </c>
      <c r="T23" s="435" t="e">
        <f t="shared" si="4"/>
        <v>#DIV/0!</v>
      </c>
      <c r="U23" s="435" t="e">
        <f t="shared" si="4"/>
        <v>#DIV/0!</v>
      </c>
      <c r="V23" s="435" t="e">
        <f t="shared" si="4"/>
        <v>#DIV/0!</v>
      </c>
      <c r="W23" s="435" t="e">
        <f t="shared" si="4"/>
        <v>#DIV/0!</v>
      </c>
      <c r="X23" s="435" t="e">
        <f t="shared" si="4"/>
        <v>#DIV/0!</v>
      </c>
      <c r="Y23" s="435" t="e">
        <f t="shared" si="4"/>
        <v>#DIV/0!</v>
      </c>
    </row>
    <row r="24" spans="1:25" s="432" customFormat="1" ht="40.5" customHeight="1" x14ac:dyDescent="0.25">
      <c r="A24" s="445" t="s">
        <v>540</v>
      </c>
      <c r="B24" s="443" t="s">
        <v>541</v>
      </c>
      <c r="C24" s="982"/>
      <c r="D24" s="982"/>
      <c r="E24" s="394" t="s">
        <v>86</v>
      </c>
      <c r="F24" s="394" t="s">
        <v>86</v>
      </c>
      <c r="G24" s="394" t="s">
        <v>86</v>
      </c>
      <c r="H24" s="394" t="s">
        <v>86</v>
      </c>
      <c r="I24" s="394" t="s">
        <v>86</v>
      </c>
      <c r="J24" s="394" t="s">
        <v>86</v>
      </c>
      <c r="K24" s="394" t="s">
        <v>86</v>
      </c>
      <c r="L24" s="394" t="s">
        <v>86</v>
      </c>
      <c r="M24" s="446">
        <f>'Прил.7 лимиты'!$N$11*$Q31</f>
        <v>0</v>
      </c>
      <c r="N24" s="446">
        <f>'Прил.7 лимиты'!$N$13*$Q31</f>
        <v>0</v>
      </c>
      <c r="O24" s="446">
        <f>'Прил.7 лимиты'!$N$11*$Q31</f>
        <v>0</v>
      </c>
      <c r="P24" s="446"/>
      <c r="Q24" s="394">
        <f t="shared" si="3"/>
        <v>0</v>
      </c>
      <c r="T24" s="435" t="e">
        <f t="shared" si="4"/>
        <v>#DIV/0!</v>
      </c>
      <c r="U24" s="435" t="e">
        <f t="shared" si="4"/>
        <v>#DIV/0!</v>
      </c>
      <c r="V24" s="435" t="e">
        <f t="shared" si="4"/>
        <v>#DIV/0!</v>
      </c>
      <c r="W24" s="435" t="e">
        <f t="shared" si="4"/>
        <v>#DIV/0!</v>
      </c>
      <c r="X24" s="435" t="e">
        <f t="shared" si="4"/>
        <v>#DIV/0!</v>
      </c>
      <c r="Y24" s="435" t="e">
        <f t="shared" si="4"/>
        <v>#DIV/0!</v>
      </c>
    </row>
    <row r="25" spans="1:25" s="432" customFormat="1" ht="39.75" customHeight="1" x14ac:dyDescent="0.25">
      <c r="A25" s="445" t="s">
        <v>542</v>
      </c>
      <c r="B25" s="443" t="s">
        <v>543</v>
      </c>
      <c r="C25" s="982" t="s">
        <v>544</v>
      </c>
      <c r="D25" s="982"/>
      <c r="E25" s="441"/>
      <c r="F25" s="441"/>
      <c r="G25" s="441"/>
      <c r="H25" s="435">
        <f>(E25+F25+G25)/3</f>
        <v>0</v>
      </c>
      <c r="I25" s="441"/>
      <c r="J25" s="441"/>
      <c r="K25" s="441"/>
      <c r="L25" s="435">
        <f>(I25+J25+K25)/3</f>
        <v>0</v>
      </c>
      <c r="M25" s="435">
        <f>H25</f>
        <v>0</v>
      </c>
      <c r="N25" s="435">
        <f>L25</f>
        <v>0</v>
      </c>
      <c r="O25" s="446">
        <f>'Прил.7 лимиты'!$Q$11*$Q31</f>
        <v>0</v>
      </c>
      <c r="P25" s="446"/>
      <c r="Q25" s="394">
        <f t="shared" si="3"/>
        <v>0</v>
      </c>
      <c r="T25" s="435" t="e">
        <f t="shared" si="4"/>
        <v>#DIV/0!</v>
      </c>
      <c r="U25" s="435" t="e">
        <f t="shared" si="4"/>
        <v>#DIV/0!</v>
      </c>
      <c r="V25" s="435" t="e">
        <f t="shared" si="4"/>
        <v>#DIV/0!</v>
      </c>
      <c r="W25" s="435" t="e">
        <f t="shared" si="4"/>
        <v>#DIV/0!</v>
      </c>
      <c r="X25" s="435" t="e">
        <f t="shared" si="4"/>
        <v>#DIV/0!</v>
      </c>
      <c r="Y25" s="435" t="e">
        <f t="shared" si="4"/>
        <v>#DIV/0!</v>
      </c>
    </row>
    <row r="26" spans="1:25" s="432" customFormat="1" ht="34.5" customHeight="1" x14ac:dyDescent="0.25">
      <c r="A26" s="445" t="s">
        <v>545</v>
      </c>
      <c r="B26" s="443" t="s">
        <v>496</v>
      </c>
      <c r="C26" s="982" t="s">
        <v>546</v>
      </c>
      <c r="D26" s="982"/>
      <c r="E26" s="394" t="s">
        <v>86</v>
      </c>
      <c r="F26" s="394" t="s">
        <v>86</v>
      </c>
      <c r="G26" s="394" t="s">
        <v>86</v>
      </c>
      <c r="H26" s="394" t="s">
        <v>86</v>
      </c>
      <c r="I26" s="394" t="s">
        <v>86</v>
      </c>
      <c r="J26" s="394" t="s">
        <v>86</v>
      </c>
      <c r="K26" s="394" t="s">
        <v>86</v>
      </c>
      <c r="L26" s="394" t="s">
        <v>86</v>
      </c>
      <c r="M26" s="435">
        <f>'Прил.10 прочие'!L18</f>
        <v>0</v>
      </c>
      <c r="N26" s="435">
        <v>0</v>
      </c>
      <c r="O26" s="435">
        <f>'Прил.10 прочие'!L18</f>
        <v>0</v>
      </c>
      <c r="P26" s="435"/>
      <c r="Q26" s="394">
        <f t="shared" si="3"/>
        <v>0</v>
      </c>
      <c r="T26" s="435" t="e">
        <f t="shared" si="4"/>
        <v>#DIV/0!</v>
      </c>
      <c r="U26" s="435" t="e">
        <f t="shared" si="4"/>
        <v>#DIV/0!</v>
      </c>
      <c r="V26" s="435" t="e">
        <f t="shared" si="4"/>
        <v>#DIV/0!</v>
      </c>
      <c r="W26" s="435" t="e">
        <f t="shared" si="4"/>
        <v>#DIV/0!</v>
      </c>
      <c r="X26" s="435" t="e">
        <f t="shared" si="4"/>
        <v>#DIV/0!</v>
      </c>
      <c r="Y26" s="435" t="e">
        <f t="shared" si="4"/>
        <v>#DIV/0!</v>
      </c>
    </row>
    <row r="27" spans="1:25" s="432" customFormat="1" ht="17.45" customHeight="1" x14ac:dyDescent="0.25">
      <c r="A27" s="445" t="s">
        <v>547</v>
      </c>
      <c r="B27" s="443" t="s">
        <v>548</v>
      </c>
      <c r="C27" s="982"/>
      <c r="D27" s="982"/>
      <c r="E27" s="394" t="s">
        <v>86</v>
      </c>
      <c r="F27" s="394" t="s">
        <v>86</v>
      </c>
      <c r="G27" s="394" t="s">
        <v>86</v>
      </c>
      <c r="H27" s="394" t="s">
        <v>86</v>
      </c>
      <c r="I27" s="394" t="s">
        <v>86</v>
      </c>
      <c r="J27" s="394" t="s">
        <v>86</v>
      </c>
      <c r="K27" s="394" t="s">
        <v>86</v>
      </c>
      <c r="L27" s="394" t="s">
        <v>86</v>
      </c>
      <c r="M27" s="394">
        <f>'Прил.10 прочие'!L30</f>
        <v>0</v>
      </c>
      <c r="N27" s="394">
        <v>0</v>
      </c>
      <c r="O27" s="394">
        <f>'Прил.10 прочие'!L30</f>
        <v>0</v>
      </c>
      <c r="P27" s="394"/>
      <c r="Q27" s="394">
        <f t="shared" si="3"/>
        <v>0</v>
      </c>
      <c r="T27" s="435" t="e">
        <f t="shared" si="4"/>
        <v>#DIV/0!</v>
      </c>
      <c r="U27" s="435" t="e">
        <f t="shared" si="4"/>
        <v>#DIV/0!</v>
      </c>
      <c r="V27" s="435" t="e">
        <f t="shared" si="4"/>
        <v>#DIV/0!</v>
      </c>
      <c r="W27" s="435" t="e">
        <f t="shared" si="4"/>
        <v>#DIV/0!</v>
      </c>
      <c r="X27" s="435" t="e">
        <f t="shared" si="4"/>
        <v>#DIV/0!</v>
      </c>
      <c r="Y27" s="435" t="e">
        <f t="shared" si="4"/>
        <v>#DIV/0!</v>
      </c>
    </row>
    <row r="28" spans="1:25" s="432" customFormat="1" ht="17.45" customHeight="1" x14ac:dyDescent="0.25">
      <c r="A28" s="445" t="s">
        <v>549</v>
      </c>
      <c r="B28" s="443" t="s">
        <v>550</v>
      </c>
      <c r="C28" s="982"/>
      <c r="D28" s="982"/>
      <c r="E28" s="394" t="s">
        <v>86</v>
      </c>
      <c r="F28" s="394" t="s">
        <v>86</v>
      </c>
      <c r="G28" s="394" t="s">
        <v>86</v>
      </c>
      <c r="H28" s="394" t="s">
        <v>86</v>
      </c>
      <c r="I28" s="394" t="s">
        <v>86</v>
      </c>
      <c r="J28" s="394" t="s">
        <v>86</v>
      </c>
      <c r="K28" s="394" t="s">
        <v>86</v>
      </c>
      <c r="L28" s="394" t="s">
        <v>86</v>
      </c>
      <c r="M28" s="444">
        <f>'Прил.7 лимиты'!H10*Q31</f>
        <v>0</v>
      </c>
      <c r="N28" s="449">
        <f>'Прил.7 лимиты'!H15*Q31</f>
        <v>0</v>
      </c>
      <c r="O28" s="444">
        <f>'Прил.7 лимиты'!H10*Q31</f>
        <v>0</v>
      </c>
      <c r="P28" s="444"/>
      <c r="Q28" s="394">
        <f t="shared" si="3"/>
        <v>0</v>
      </c>
      <c r="T28" s="435" t="e">
        <f t="shared" si="4"/>
        <v>#DIV/0!</v>
      </c>
      <c r="U28" s="435" t="e">
        <f t="shared" si="4"/>
        <v>#DIV/0!</v>
      </c>
      <c r="V28" s="435" t="e">
        <f t="shared" si="4"/>
        <v>#DIV/0!</v>
      </c>
      <c r="W28" s="435" t="e">
        <f t="shared" si="4"/>
        <v>#DIV/0!</v>
      </c>
      <c r="X28" s="435" t="e">
        <f t="shared" si="4"/>
        <v>#DIV/0!</v>
      </c>
      <c r="Y28" s="435" t="e">
        <f t="shared" si="4"/>
        <v>#DIV/0!</v>
      </c>
    </row>
    <row r="29" spans="1:25" s="432" customFormat="1" ht="19.5" customHeight="1" x14ac:dyDescent="0.25">
      <c r="A29" s="436" t="s">
        <v>551</v>
      </c>
      <c r="B29" s="438"/>
      <c r="C29" s="988"/>
      <c r="D29" s="988"/>
      <c r="E29" s="439" t="s">
        <v>86</v>
      </c>
      <c r="F29" s="439" t="s">
        <v>86</v>
      </c>
      <c r="G29" s="439" t="s">
        <v>86</v>
      </c>
      <c r="H29" s="439" t="s">
        <v>86</v>
      </c>
      <c r="I29" s="439" t="s">
        <v>86</v>
      </c>
      <c r="J29" s="439" t="s">
        <v>86</v>
      </c>
      <c r="K29" s="439" t="s">
        <v>86</v>
      </c>
      <c r="L29" s="439" t="s">
        <v>86</v>
      </c>
      <c r="M29" s="450">
        <f>M20+M21+M22+M23+M24+M25+M26+M27+M28</f>
        <v>0</v>
      </c>
      <c r="N29" s="450">
        <f>N20+N21+N22+N23+N24+N25+N26+N27+N28</f>
        <v>0</v>
      </c>
      <c r="O29" s="450">
        <f>O20+O21+O22+O23+O24+O25+O26+O27+O28</f>
        <v>0</v>
      </c>
      <c r="P29" s="440">
        <f>SUM(P20:P28)</f>
        <v>0</v>
      </c>
      <c r="Q29" s="450">
        <f>SUM(Q20:Q28)</f>
        <v>0</v>
      </c>
      <c r="T29" s="450" t="e">
        <f t="shared" ref="T29:Y29" si="5">SUM(T20:T28)</f>
        <v>#DIV/0!</v>
      </c>
      <c r="U29" s="450" t="e">
        <f t="shared" si="5"/>
        <v>#DIV/0!</v>
      </c>
      <c r="V29" s="450" t="e">
        <f t="shared" si="5"/>
        <v>#DIV/0!</v>
      </c>
      <c r="W29" s="450" t="e">
        <f t="shared" si="5"/>
        <v>#DIV/0!</v>
      </c>
      <c r="X29" s="450" t="e">
        <f t="shared" si="5"/>
        <v>#DIV/0!</v>
      </c>
      <c r="Y29" s="450" t="e">
        <f t="shared" si="5"/>
        <v>#DIV/0!</v>
      </c>
    </row>
    <row r="30" spans="1:25" s="432" customFormat="1" ht="20.25" customHeight="1" x14ac:dyDescent="0.25">
      <c r="A30" s="996" t="s">
        <v>552</v>
      </c>
      <c r="B30" s="996"/>
      <c r="C30" s="996"/>
      <c r="D30" s="996"/>
      <c r="E30" s="996"/>
      <c r="F30" s="996"/>
      <c r="G30" s="996"/>
      <c r="H30" s="996"/>
      <c r="I30" s="996"/>
      <c r="J30" s="996"/>
      <c r="K30" s="996"/>
      <c r="L30" s="996"/>
      <c r="M30" s="996"/>
      <c r="N30" s="996"/>
      <c r="O30" s="996"/>
      <c r="P30" s="996"/>
      <c r="Q30" s="451">
        <f>'Прил.8 ст.211'!P52</f>
        <v>0</v>
      </c>
    </row>
    <row r="31" spans="1:25" s="432" customFormat="1" ht="18" customHeight="1" x14ac:dyDescent="0.25">
      <c r="A31" s="996" t="s">
        <v>553</v>
      </c>
      <c r="B31" s="996"/>
      <c r="C31" s="996"/>
      <c r="D31" s="996"/>
      <c r="E31" s="996"/>
      <c r="F31" s="996"/>
      <c r="G31" s="996"/>
      <c r="H31" s="996"/>
      <c r="I31" s="996"/>
      <c r="J31" s="996"/>
      <c r="K31" s="996"/>
      <c r="L31" s="996"/>
      <c r="M31" s="996"/>
      <c r="N31" s="996"/>
      <c r="O31" s="996"/>
      <c r="P31" s="996"/>
      <c r="Q31" s="452">
        <f>'Прил.4 площади'!F83</f>
        <v>0</v>
      </c>
    </row>
    <row r="32" spans="1:25" s="414" customFormat="1" ht="17.25" customHeight="1" x14ac:dyDescent="0.2">
      <c r="A32" s="997" t="s">
        <v>554</v>
      </c>
      <c r="B32" s="997"/>
      <c r="C32" s="997"/>
      <c r="D32" s="997"/>
      <c r="E32" s="997"/>
      <c r="F32" s="997"/>
      <c r="G32" s="997"/>
      <c r="H32" s="997"/>
      <c r="I32" s="997"/>
      <c r="J32" s="997"/>
      <c r="K32" s="997"/>
      <c r="L32" s="997"/>
      <c r="M32" s="997"/>
      <c r="N32" s="997"/>
      <c r="O32" s="997"/>
      <c r="P32" s="997"/>
      <c r="Q32" s="997"/>
    </row>
    <row r="33" spans="1:25" s="432" customFormat="1" ht="17.25" customHeight="1" x14ac:dyDescent="0.25">
      <c r="A33" s="387" t="s">
        <v>491</v>
      </c>
      <c r="B33" s="364">
        <v>212</v>
      </c>
      <c r="C33" s="982" t="s">
        <v>534</v>
      </c>
      <c r="D33" s="982"/>
      <c r="E33" s="394" t="s">
        <v>86</v>
      </c>
      <c r="F33" s="394" t="s">
        <v>86</v>
      </c>
      <c r="G33" s="441"/>
      <c r="H33" s="394" t="s">
        <v>86</v>
      </c>
      <c r="I33" s="394" t="s">
        <v>86</v>
      </c>
      <c r="J33" s="394" t="s">
        <v>86</v>
      </c>
      <c r="K33" s="441"/>
      <c r="L33" s="394" t="s">
        <v>86</v>
      </c>
      <c r="M33" s="394">
        <f>G33</f>
        <v>0</v>
      </c>
      <c r="N33" s="394">
        <f>K33</f>
        <v>0</v>
      </c>
      <c r="O33" s="442">
        <f>'Прил.10 прочие'!L6</f>
        <v>0</v>
      </c>
      <c r="P33" s="442"/>
      <c r="Q33" s="394">
        <f t="shared" ref="Q33:Q40" si="6">O33+P33</f>
        <v>0</v>
      </c>
      <c r="T33" s="435" t="e">
        <f t="shared" ref="T33:Y40" si="7">$Q33*T$14</f>
        <v>#DIV/0!</v>
      </c>
      <c r="U33" s="435" t="e">
        <f t="shared" si="7"/>
        <v>#DIV/0!</v>
      </c>
      <c r="V33" s="435" t="e">
        <f t="shared" si="7"/>
        <v>#DIV/0!</v>
      </c>
      <c r="W33" s="435" t="e">
        <f t="shared" si="7"/>
        <v>#DIV/0!</v>
      </c>
      <c r="X33" s="435" t="e">
        <f t="shared" si="7"/>
        <v>#DIV/0!</v>
      </c>
      <c r="Y33" s="435" t="e">
        <f t="shared" si="7"/>
        <v>#DIV/0!</v>
      </c>
    </row>
    <row r="34" spans="1:25" s="432" customFormat="1" ht="17.25" customHeight="1" x14ac:dyDescent="0.25">
      <c r="A34" s="387" t="s">
        <v>500</v>
      </c>
      <c r="B34" s="364">
        <v>262</v>
      </c>
      <c r="C34" s="982"/>
      <c r="D34" s="982"/>
      <c r="E34" s="394" t="s">
        <v>86</v>
      </c>
      <c r="F34" s="394" t="s">
        <v>86</v>
      </c>
      <c r="G34" s="441"/>
      <c r="H34" s="394" t="s">
        <v>86</v>
      </c>
      <c r="I34" s="394" t="s">
        <v>86</v>
      </c>
      <c r="J34" s="394" t="s">
        <v>86</v>
      </c>
      <c r="K34" s="441"/>
      <c r="L34" s="394" t="s">
        <v>86</v>
      </c>
      <c r="M34" s="394">
        <f>G34</f>
        <v>0</v>
      </c>
      <c r="N34" s="394">
        <f>K34</f>
        <v>0</v>
      </c>
      <c r="O34" s="453">
        <f>'Прил.10 прочие'!L34</f>
        <v>0</v>
      </c>
      <c r="P34" s="453"/>
      <c r="Q34" s="394">
        <f t="shared" si="6"/>
        <v>0</v>
      </c>
      <c r="T34" s="435" t="e">
        <f t="shared" si="7"/>
        <v>#DIV/0!</v>
      </c>
      <c r="U34" s="435" t="e">
        <f t="shared" si="7"/>
        <v>#DIV/0!</v>
      </c>
      <c r="V34" s="435" t="e">
        <f t="shared" si="7"/>
        <v>#DIV/0!</v>
      </c>
      <c r="W34" s="435" t="e">
        <f t="shared" si="7"/>
        <v>#DIV/0!</v>
      </c>
      <c r="X34" s="435" t="e">
        <f t="shared" si="7"/>
        <v>#DIV/0!</v>
      </c>
      <c r="Y34" s="435" t="e">
        <f t="shared" si="7"/>
        <v>#DIV/0!</v>
      </c>
    </row>
    <row r="35" spans="1:25" s="432" customFormat="1" ht="19.5" customHeight="1" x14ac:dyDescent="0.25">
      <c r="A35" s="387" t="s">
        <v>497</v>
      </c>
      <c r="B35" s="364">
        <v>225</v>
      </c>
      <c r="C35" s="982" t="s">
        <v>555</v>
      </c>
      <c r="D35" s="982"/>
      <c r="E35" s="441"/>
      <c r="F35" s="441"/>
      <c r="G35" s="441"/>
      <c r="H35" s="435">
        <f>(E35+F35+G35)/3</f>
        <v>0</v>
      </c>
      <c r="I35" s="441"/>
      <c r="J35" s="441"/>
      <c r="K35" s="441"/>
      <c r="L35" s="435">
        <f>(I35+J35+K35)/3</f>
        <v>0</v>
      </c>
      <c r="M35" s="435">
        <f>H35</f>
        <v>0</v>
      </c>
      <c r="N35" s="435">
        <f>L35</f>
        <v>0</v>
      </c>
      <c r="O35" s="442">
        <f>'Прил.10 прочие'!L22</f>
        <v>0</v>
      </c>
      <c r="P35" s="442"/>
      <c r="Q35" s="394">
        <f t="shared" si="6"/>
        <v>0</v>
      </c>
      <c r="T35" s="435" t="e">
        <f t="shared" si="7"/>
        <v>#DIV/0!</v>
      </c>
      <c r="U35" s="435" t="e">
        <f t="shared" si="7"/>
        <v>#DIV/0!</v>
      </c>
      <c r="V35" s="435" t="e">
        <f t="shared" si="7"/>
        <v>#DIV/0!</v>
      </c>
      <c r="W35" s="435" t="e">
        <f t="shared" si="7"/>
        <v>#DIV/0!</v>
      </c>
      <c r="X35" s="435" t="e">
        <f t="shared" si="7"/>
        <v>#DIV/0!</v>
      </c>
      <c r="Y35" s="435" t="e">
        <f t="shared" si="7"/>
        <v>#DIV/0!</v>
      </c>
    </row>
    <row r="36" spans="1:25" s="432" customFormat="1" ht="19.5" customHeight="1" x14ac:dyDescent="0.25">
      <c r="A36" s="387" t="s">
        <v>498</v>
      </c>
      <c r="B36" s="364">
        <v>226</v>
      </c>
      <c r="C36" s="982"/>
      <c r="D36" s="982"/>
      <c r="E36" s="441"/>
      <c r="F36" s="441"/>
      <c r="G36" s="441"/>
      <c r="H36" s="435">
        <f>(E36+F36+G36)/3</f>
        <v>0</v>
      </c>
      <c r="I36" s="441"/>
      <c r="J36" s="441"/>
      <c r="K36" s="441"/>
      <c r="L36" s="435">
        <f>(I36+J36+K36)/3</f>
        <v>0</v>
      </c>
      <c r="M36" s="435">
        <f>H36</f>
        <v>0</v>
      </c>
      <c r="N36" s="435">
        <f>L36</f>
        <v>0</v>
      </c>
      <c r="O36" s="442">
        <f>'Прил.10 прочие'!L26</f>
        <v>0</v>
      </c>
      <c r="P36" s="442"/>
      <c r="Q36" s="394">
        <f t="shared" si="6"/>
        <v>0</v>
      </c>
      <c r="T36" s="435" t="e">
        <f t="shared" si="7"/>
        <v>#DIV/0!</v>
      </c>
      <c r="U36" s="435" t="e">
        <f t="shared" si="7"/>
        <v>#DIV/0!</v>
      </c>
      <c r="V36" s="435" t="e">
        <f t="shared" si="7"/>
        <v>#DIV/0!</v>
      </c>
      <c r="W36" s="435" t="e">
        <f t="shared" si="7"/>
        <v>#DIV/0!</v>
      </c>
      <c r="X36" s="435" t="e">
        <f t="shared" si="7"/>
        <v>#DIV/0!</v>
      </c>
      <c r="Y36" s="435" t="e">
        <f t="shared" si="7"/>
        <v>#DIV/0!</v>
      </c>
    </row>
    <row r="37" spans="1:25" s="432" customFormat="1" ht="66" customHeight="1" x14ac:dyDescent="0.25">
      <c r="A37" s="387" t="s">
        <v>505</v>
      </c>
      <c r="B37" s="364">
        <v>340</v>
      </c>
      <c r="C37" s="982" t="s">
        <v>534</v>
      </c>
      <c r="D37" s="982"/>
      <c r="E37" s="394" t="s">
        <v>86</v>
      </c>
      <c r="F37" s="394" t="s">
        <v>86</v>
      </c>
      <c r="G37" s="441"/>
      <c r="H37" s="394" t="s">
        <v>86</v>
      </c>
      <c r="I37" s="394" t="s">
        <v>86</v>
      </c>
      <c r="J37" s="394" t="s">
        <v>86</v>
      </c>
      <c r="K37" s="441"/>
      <c r="L37" s="394" t="s">
        <v>86</v>
      </c>
      <c r="M37" s="394">
        <f>G37</f>
        <v>0</v>
      </c>
      <c r="N37" s="394">
        <f>K37</f>
        <v>0</v>
      </c>
      <c r="O37" s="453">
        <f>'Прил.10 прочие'!L42</f>
        <v>0</v>
      </c>
      <c r="P37" s="453"/>
      <c r="Q37" s="394">
        <f t="shared" si="6"/>
        <v>0</v>
      </c>
      <c r="T37" s="435" t="e">
        <f t="shared" si="7"/>
        <v>#DIV/0!</v>
      </c>
      <c r="U37" s="435" t="e">
        <f t="shared" si="7"/>
        <v>#DIV/0!</v>
      </c>
      <c r="V37" s="435" t="e">
        <f t="shared" si="7"/>
        <v>#DIV/0!</v>
      </c>
      <c r="W37" s="435" t="e">
        <f t="shared" si="7"/>
        <v>#DIV/0!</v>
      </c>
      <c r="X37" s="435" t="e">
        <f t="shared" si="7"/>
        <v>#DIV/0!</v>
      </c>
      <c r="Y37" s="435" t="e">
        <f t="shared" si="7"/>
        <v>#DIV/0!</v>
      </c>
    </row>
    <row r="38" spans="1:25" s="432" customFormat="1" ht="90" customHeight="1" x14ac:dyDescent="0.25">
      <c r="A38" s="387" t="s">
        <v>506</v>
      </c>
      <c r="B38" s="364">
        <v>340</v>
      </c>
      <c r="C38" s="982" t="s">
        <v>556</v>
      </c>
      <c r="D38" s="982"/>
      <c r="E38" s="394" t="s">
        <v>86</v>
      </c>
      <c r="F38" s="394" t="s">
        <v>86</v>
      </c>
      <c r="G38" s="441"/>
      <c r="H38" s="394" t="s">
        <v>86</v>
      </c>
      <c r="I38" s="394" t="s">
        <v>86</v>
      </c>
      <c r="J38" s="394" t="s">
        <v>86</v>
      </c>
      <c r="K38" s="441"/>
      <c r="L38" s="394" t="s">
        <v>86</v>
      </c>
      <c r="M38" s="394">
        <f>G38</f>
        <v>0</v>
      </c>
      <c r="N38" s="394">
        <f>K38</f>
        <v>0</v>
      </c>
      <c r="O38" s="435"/>
      <c r="P38" s="435"/>
      <c r="Q38" s="394">
        <f t="shared" si="6"/>
        <v>0</v>
      </c>
      <c r="T38" s="435" t="e">
        <f t="shared" si="7"/>
        <v>#DIV/0!</v>
      </c>
      <c r="U38" s="435" t="e">
        <f t="shared" si="7"/>
        <v>#DIV/0!</v>
      </c>
      <c r="V38" s="435" t="e">
        <f t="shared" si="7"/>
        <v>#DIV/0!</v>
      </c>
      <c r="W38" s="435" t="e">
        <f t="shared" si="7"/>
        <v>#DIV/0!</v>
      </c>
      <c r="X38" s="435" t="e">
        <f t="shared" si="7"/>
        <v>#DIV/0!</v>
      </c>
      <c r="Y38" s="435" t="e">
        <f t="shared" si="7"/>
        <v>#DIV/0!</v>
      </c>
    </row>
    <row r="39" spans="1:25" s="432" customFormat="1" ht="88.9" customHeight="1" x14ac:dyDescent="0.25">
      <c r="A39" s="445" t="s">
        <v>557</v>
      </c>
      <c r="B39" s="364" t="s">
        <v>558</v>
      </c>
      <c r="C39" s="982" t="s">
        <v>559</v>
      </c>
      <c r="D39" s="982"/>
      <c r="E39" s="394" t="s">
        <v>86</v>
      </c>
      <c r="F39" s="394" t="s">
        <v>86</v>
      </c>
      <c r="G39" s="441"/>
      <c r="H39" s="394" t="s">
        <v>86</v>
      </c>
      <c r="I39" s="394" t="s">
        <v>86</v>
      </c>
      <c r="J39" s="394" t="s">
        <v>86</v>
      </c>
      <c r="K39" s="441"/>
      <c r="L39" s="394" t="s">
        <v>86</v>
      </c>
      <c r="M39" s="394">
        <f>G39</f>
        <v>0</v>
      </c>
      <c r="N39" s="394">
        <f>K39</f>
        <v>0</v>
      </c>
      <c r="O39" s="434"/>
      <c r="P39" s="435"/>
      <c r="Q39" s="394">
        <f t="shared" si="6"/>
        <v>0</v>
      </c>
      <c r="T39" s="435" t="e">
        <f t="shared" si="7"/>
        <v>#DIV/0!</v>
      </c>
      <c r="U39" s="435" t="e">
        <f t="shared" si="7"/>
        <v>#DIV/0!</v>
      </c>
      <c r="V39" s="435" t="e">
        <f t="shared" si="7"/>
        <v>#DIV/0!</v>
      </c>
      <c r="W39" s="435" t="e">
        <f t="shared" si="7"/>
        <v>#DIV/0!</v>
      </c>
      <c r="X39" s="435" t="e">
        <f t="shared" si="7"/>
        <v>#DIV/0!</v>
      </c>
      <c r="Y39" s="435" t="e">
        <f t="shared" si="7"/>
        <v>#DIV/0!</v>
      </c>
    </row>
    <row r="40" spans="1:25" s="432" customFormat="1" ht="101.25" customHeight="1" x14ac:dyDescent="0.25">
      <c r="A40" s="445" t="s">
        <v>560</v>
      </c>
      <c r="B40" s="364" t="s">
        <v>561</v>
      </c>
      <c r="C40" s="982" t="s">
        <v>562</v>
      </c>
      <c r="D40" s="982"/>
      <c r="E40" s="394" t="s">
        <v>86</v>
      </c>
      <c r="F40" s="394" t="s">
        <v>86</v>
      </c>
      <c r="G40" s="441"/>
      <c r="H40" s="394" t="s">
        <v>86</v>
      </c>
      <c r="I40" s="394" t="s">
        <v>86</v>
      </c>
      <c r="J40" s="394" t="s">
        <v>86</v>
      </c>
      <c r="K40" s="441"/>
      <c r="L40" s="394" t="s">
        <v>86</v>
      </c>
      <c r="M40" s="394">
        <f>G40</f>
        <v>0</v>
      </c>
      <c r="N40" s="394">
        <f>K40</f>
        <v>0</v>
      </c>
      <c r="O40" s="435"/>
      <c r="P40" s="435"/>
      <c r="Q40" s="394">
        <f t="shared" si="6"/>
        <v>0</v>
      </c>
      <c r="T40" s="435" t="e">
        <f t="shared" si="7"/>
        <v>#DIV/0!</v>
      </c>
      <c r="U40" s="435" t="e">
        <f t="shared" si="7"/>
        <v>#DIV/0!</v>
      </c>
      <c r="V40" s="435" t="e">
        <f t="shared" si="7"/>
        <v>#DIV/0!</v>
      </c>
      <c r="W40" s="435" t="e">
        <f t="shared" si="7"/>
        <v>#DIV/0!</v>
      </c>
      <c r="X40" s="435" t="e">
        <f t="shared" si="7"/>
        <v>#DIV/0!</v>
      </c>
      <c r="Y40" s="435" t="e">
        <f t="shared" si="7"/>
        <v>#DIV/0!</v>
      </c>
    </row>
    <row r="41" spans="1:25" s="432" customFormat="1" ht="18" customHeight="1" x14ac:dyDescent="0.25">
      <c r="A41" s="436" t="s">
        <v>563</v>
      </c>
      <c r="B41" s="438"/>
      <c r="C41" s="988"/>
      <c r="D41" s="988"/>
      <c r="E41" s="439" t="s">
        <v>86</v>
      </c>
      <c r="F41" s="439" t="s">
        <v>86</v>
      </c>
      <c r="G41" s="439" t="s">
        <v>86</v>
      </c>
      <c r="H41" s="439" t="s">
        <v>86</v>
      </c>
      <c r="I41" s="439" t="s">
        <v>86</v>
      </c>
      <c r="J41" s="439" t="s">
        <v>86</v>
      </c>
      <c r="K41" s="439" t="s">
        <v>86</v>
      </c>
      <c r="L41" s="439" t="s">
        <v>86</v>
      </c>
      <c r="M41" s="440">
        <f>M33+M34+M35+M36+M37+M38+M39+M40</f>
        <v>0</v>
      </c>
      <c r="N41" s="440">
        <f>N33+N34+N35+N36+N37+N38+N39+N40</f>
        <v>0</v>
      </c>
      <c r="O41" s="440">
        <f>O33+O34+O35+O36+O37+O38+O39+O40</f>
        <v>0</v>
      </c>
      <c r="P41" s="440">
        <f>SUM(P33:P40)</f>
        <v>0</v>
      </c>
      <c r="Q41" s="440">
        <f>SUM(Q33:Q40)</f>
        <v>0</v>
      </c>
      <c r="T41" s="440" t="e">
        <f t="shared" ref="T41:Y41" si="8">SUM(T33:T40)</f>
        <v>#DIV/0!</v>
      </c>
      <c r="U41" s="440" t="e">
        <f t="shared" si="8"/>
        <v>#DIV/0!</v>
      </c>
      <c r="V41" s="440" t="e">
        <f t="shared" si="8"/>
        <v>#DIV/0!</v>
      </c>
      <c r="W41" s="440" t="e">
        <f t="shared" si="8"/>
        <v>#DIV/0!</v>
      </c>
      <c r="X41" s="440" t="e">
        <f t="shared" si="8"/>
        <v>#DIV/0!</v>
      </c>
      <c r="Y41" s="440" t="e">
        <f t="shared" si="8"/>
        <v>#DIV/0!</v>
      </c>
    </row>
    <row r="42" spans="1:25" s="459" customFormat="1" ht="19.5" customHeight="1" x14ac:dyDescent="0.25">
      <c r="A42" s="454" t="s">
        <v>564</v>
      </c>
      <c r="B42" s="455"/>
      <c r="C42" s="990"/>
      <c r="D42" s="990"/>
      <c r="E42" s="456" t="s">
        <v>86</v>
      </c>
      <c r="F42" s="456" t="s">
        <v>86</v>
      </c>
      <c r="G42" s="456" t="s">
        <v>86</v>
      </c>
      <c r="H42" s="456" t="s">
        <v>86</v>
      </c>
      <c r="I42" s="456" t="s">
        <v>86</v>
      </c>
      <c r="J42" s="456" t="s">
        <v>86</v>
      </c>
      <c r="K42" s="456" t="s">
        <v>86</v>
      </c>
      <c r="L42" s="456" t="s">
        <v>86</v>
      </c>
      <c r="M42" s="457">
        <f>M18+M29+M41</f>
        <v>0</v>
      </c>
      <c r="N42" s="457">
        <f>N18+N29+N41</f>
        <v>0</v>
      </c>
      <c r="O42" s="457">
        <f>O18+O29+O41</f>
        <v>0</v>
      </c>
      <c r="P42" s="457">
        <f>P18+P29+P41</f>
        <v>0</v>
      </c>
      <c r="Q42" s="457">
        <f>Q18+Q29+Q41</f>
        <v>0</v>
      </c>
      <c r="T42" s="457" t="e">
        <f t="shared" ref="T42:Y42" si="9">T18+T29+T41</f>
        <v>#DIV/0!</v>
      </c>
      <c r="U42" s="457" t="e">
        <f t="shared" si="9"/>
        <v>#DIV/0!</v>
      </c>
      <c r="V42" s="457" t="e">
        <f t="shared" si="9"/>
        <v>#DIV/0!</v>
      </c>
      <c r="W42" s="457" t="e">
        <f t="shared" si="9"/>
        <v>#DIV/0!</v>
      </c>
      <c r="X42" s="457" t="e">
        <f t="shared" si="9"/>
        <v>#DIV/0!</v>
      </c>
      <c r="Y42" s="457" t="e">
        <f t="shared" si="9"/>
        <v>#DIV/0!</v>
      </c>
    </row>
    <row r="43" spans="1:25" s="414" customFormat="1" ht="25.5" customHeight="1" x14ac:dyDescent="0.2">
      <c r="A43" s="993" t="s">
        <v>565</v>
      </c>
      <c r="B43" s="993"/>
      <c r="C43" s="993"/>
      <c r="D43" s="993"/>
      <c r="E43" s="993"/>
      <c r="F43" s="993"/>
      <c r="G43" s="993"/>
      <c r="H43" s="993"/>
      <c r="I43" s="993"/>
      <c r="J43" s="993"/>
      <c r="K43" s="993"/>
      <c r="L43" s="993"/>
      <c r="M43" s="993"/>
      <c r="N43" s="993"/>
      <c r="O43" s="993"/>
      <c r="P43" s="993"/>
      <c r="Q43" s="993"/>
    </row>
    <row r="44" spans="1:25" s="414" customFormat="1" ht="18" hidden="1" customHeight="1" x14ac:dyDescent="0.2">
      <c r="A44" s="994" t="s">
        <v>566</v>
      </c>
      <c r="B44" s="994"/>
      <c r="C44" s="994"/>
      <c r="D44" s="994"/>
      <c r="E44" s="994"/>
      <c r="F44" s="994"/>
      <c r="G44" s="994"/>
      <c r="H44" s="994"/>
      <c r="I44" s="994"/>
      <c r="J44" s="994"/>
      <c r="K44" s="994"/>
      <c r="L44" s="994"/>
      <c r="M44" s="994"/>
      <c r="N44" s="994"/>
      <c r="O44" s="994"/>
      <c r="P44" s="994"/>
      <c r="Q44" s="994"/>
    </row>
    <row r="45" spans="1:25" s="414" customFormat="1" ht="18" customHeight="1" x14ac:dyDescent="0.2">
      <c r="A45" s="997" t="s">
        <v>567</v>
      </c>
      <c r="B45" s="997"/>
      <c r="C45" s="997"/>
      <c r="D45" s="997"/>
      <c r="E45" s="997"/>
      <c r="F45" s="997"/>
      <c r="G45" s="997"/>
      <c r="H45" s="997"/>
      <c r="I45" s="997"/>
      <c r="J45" s="997"/>
      <c r="K45" s="997"/>
      <c r="L45" s="997"/>
      <c r="M45" s="997"/>
      <c r="N45" s="997"/>
      <c r="O45" s="997"/>
      <c r="P45" s="997"/>
      <c r="Q45" s="997"/>
    </row>
    <row r="46" spans="1:25" s="432" customFormat="1" ht="69" customHeight="1" x14ac:dyDescent="0.25">
      <c r="A46" s="387" t="s">
        <v>568</v>
      </c>
      <c r="B46" s="364"/>
      <c r="C46" s="982" t="s">
        <v>569</v>
      </c>
      <c r="D46" s="982"/>
      <c r="E46" s="540"/>
      <c r="F46" s="540"/>
      <c r="G46" s="540"/>
      <c r="H46" s="540"/>
      <c r="I46" s="540"/>
      <c r="J46" s="540"/>
      <c r="K46" s="540"/>
      <c r="L46" s="540"/>
      <c r="M46" s="540"/>
      <c r="N46" s="540"/>
      <c r="O46" s="540"/>
      <c r="P46" s="540"/>
      <c r="Q46" s="540"/>
    </row>
    <row r="47" spans="1:25" s="432" customFormat="1" ht="24" customHeight="1" x14ac:dyDescent="0.25">
      <c r="A47" s="400" t="s">
        <v>530</v>
      </c>
      <c r="B47" s="364">
        <v>211</v>
      </c>
      <c r="C47" s="982"/>
      <c r="D47" s="982"/>
      <c r="E47" s="394" t="s">
        <v>86</v>
      </c>
      <c r="F47" s="394" t="s">
        <v>86</v>
      </c>
      <c r="G47" s="394" t="s">
        <v>86</v>
      </c>
      <c r="H47" s="394" t="s">
        <v>86</v>
      </c>
      <c r="I47" s="394" t="s">
        <v>86</v>
      </c>
      <c r="J47" s="394" t="s">
        <v>86</v>
      </c>
      <c r="K47" s="394" t="s">
        <v>86</v>
      </c>
      <c r="L47" s="394" t="s">
        <v>86</v>
      </c>
      <c r="M47" s="434">
        <f>'Прил.8 ст.211'!P110</f>
        <v>0</v>
      </c>
      <c r="N47" s="434"/>
      <c r="O47" s="434">
        <f>'Прил.8 ст.211'!P110</f>
        <v>0</v>
      </c>
      <c r="P47" s="435"/>
      <c r="Q47" s="394">
        <f>O47+P47</f>
        <v>0</v>
      </c>
      <c r="T47" s="598" t="e">
        <f t="shared" ref="T47:Y48" si="10">$Q47*T$14</f>
        <v>#DIV/0!</v>
      </c>
      <c r="U47" s="598" t="e">
        <f t="shared" si="10"/>
        <v>#DIV/0!</v>
      </c>
      <c r="V47" s="598" t="e">
        <f t="shared" si="10"/>
        <v>#DIV/0!</v>
      </c>
      <c r="W47" s="598" t="e">
        <f t="shared" si="10"/>
        <v>#DIV/0!</v>
      </c>
      <c r="X47" s="598" t="e">
        <f t="shared" si="10"/>
        <v>#DIV/0!</v>
      </c>
      <c r="Y47" s="598" t="e">
        <f t="shared" si="10"/>
        <v>#DIV/0!</v>
      </c>
    </row>
    <row r="48" spans="1:25" s="432" customFormat="1" ht="23.25" customHeight="1" x14ac:dyDescent="0.25">
      <c r="A48" s="400" t="s">
        <v>531</v>
      </c>
      <c r="B48" s="364">
        <v>213</v>
      </c>
      <c r="C48" s="982"/>
      <c r="D48" s="982"/>
      <c r="E48" s="394" t="s">
        <v>86</v>
      </c>
      <c r="F48" s="394" t="s">
        <v>86</v>
      </c>
      <c r="G48" s="394" t="s">
        <v>86</v>
      </c>
      <c r="H48" s="394" t="s">
        <v>86</v>
      </c>
      <c r="I48" s="394" t="s">
        <v>86</v>
      </c>
      <c r="J48" s="394" t="s">
        <v>86</v>
      </c>
      <c r="K48" s="394" t="s">
        <v>86</v>
      </c>
      <c r="L48" s="394" t="s">
        <v>86</v>
      </c>
      <c r="M48" s="435">
        <f>M47*30.2%</f>
        <v>0</v>
      </c>
      <c r="N48" s="435">
        <f>N47*30.2%</f>
        <v>0</v>
      </c>
      <c r="O48" s="435">
        <f>O47*30.2%</f>
        <v>0</v>
      </c>
      <c r="P48" s="435">
        <f>P47*30.2%</f>
        <v>0</v>
      </c>
      <c r="Q48" s="394">
        <f>O48+P48</f>
        <v>0</v>
      </c>
      <c r="T48" s="598" t="e">
        <f t="shared" si="10"/>
        <v>#DIV/0!</v>
      </c>
      <c r="U48" s="598" t="e">
        <f t="shared" si="10"/>
        <v>#DIV/0!</v>
      </c>
      <c r="V48" s="598" t="e">
        <f t="shared" si="10"/>
        <v>#DIV/0!</v>
      </c>
      <c r="W48" s="598" t="e">
        <f t="shared" si="10"/>
        <v>#DIV/0!</v>
      </c>
      <c r="X48" s="598" t="e">
        <f t="shared" si="10"/>
        <v>#DIV/0!</v>
      </c>
      <c r="Y48" s="598" t="e">
        <f t="shared" si="10"/>
        <v>#DIV/0!</v>
      </c>
    </row>
    <row r="49" spans="1:25" s="432" customFormat="1" ht="16.5" customHeight="1" x14ac:dyDescent="0.25">
      <c r="A49" s="436" t="s">
        <v>570</v>
      </c>
      <c r="B49" s="437"/>
      <c r="C49" s="1013"/>
      <c r="D49" s="1013"/>
      <c r="E49" s="439" t="s">
        <v>86</v>
      </c>
      <c r="F49" s="439" t="s">
        <v>86</v>
      </c>
      <c r="G49" s="439" t="s">
        <v>86</v>
      </c>
      <c r="H49" s="439" t="s">
        <v>86</v>
      </c>
      <c r="I49" s="439" t="s">
        <v>86</v>
      </c>
      <c r="J49" s="439" t="s">
        <v>86</v>
      </c>
      <c r="K49" s="439" t="s">
        <v>86</v>
      </c>
      <c r="L49" s="439" t="s">
        <v>86</v>
      </c>
      <c r="M49" s="440">
        <f>M47+M48</f>
        <v>0</v>
      </c>
      <c r="N49" s="440">
        <f>N47+N48</f>
        <v>0</v>
      </c>
      <c r="O49" s="440">
        <f>O47+O48</f>
        <v>0</v>
      </c>
      <c r="P49" s="440">
        <f>P47+P48</f>
        <v>0</v>
      </c>
      <c r="Q49" s="440">
        <f>Q47+Q48</f>
        <v>0</v>
      </c>
      <c r="T49" s="440" t="e">
        <f t="shared" ref="T49:Y49" si="11">T47+T48</f>
        <v>#DIV/0!</v>
      </c>
      <c r="U49" s="440" t="e">
        <f t="shared" si="11"/>
        <v>#DIV/0!</v>
      </c>
      <c r="V49" s="440" t="e">
        <f t="shared" si="11"/>
        <v>#DIV/0!</v>
      </c>
      <c r="W49" s="440" t="e">
        <f t="shared" si="11"/>
        <v>#DIV/0!</v>
      </c>
      <c r="X49" s="440" t="e">
        <f t="shared" si="11"/>
        <v>#DIV/0!</v>
      </c>
      <c r="Y49" s="440" t="e">
        <f t="shared" si="11"/>
        <v>#DIV/0!</v>
      </c>
    </row>
    <row r="50" spans="1:25" s="414" customFormat="1" ht="21.75" hidden="1" customHeight="1" x14ac:dyDescent="0.2">
      <c r="A50" s="997" t="s">
        <v>571</v>
      </c>
      <c r="B50" s="997"/>
      <c r="C50" s="997"/>
      <c r="D50" s="997"/>
      <c r="E50" s="997"/>
      <c r="F50" s="997"/>
      <c r="G50" s="997"/>
      <c r="H50" s="997"/>
      <c r="I50" s="997"/>
      <c r="J50" s="997"/>
      <c r="K50" s="997"/>
      <c r="L50" s="997"/>
      <c r="M50" s="997"/>
      <c r="N50" s="997"/>
      <c r="O50" s="997"/>
      <c r="P50" s="997"/>
      <c r="Q50" s="997"/>
    </row>
    <row r="51" spans="1:25" s="414" customFormat="1" ht="18" customHeight="1" x14ac:dyDescent="0.2">
      <c r="A51" s="997" t="s">
        <v>572</v>
      </c>
      <c r="B51" s="997"/>
      <c r="C51" s="997"/>
      <c r="D51" s="997"/>
      <c r="E51" s="997"/>
      <c r="F51" s="997"/>
      <c r="G51" s="997"/>
      <c r="H51" s="997"/>
      <c r="I51" s="997"/>
      <c r="J51" s="997"/>
      <c r="K51" s="997"/>
      <c r="L51" s="997"/>
      <c r="M51" s="997"/>
      <c r="N51" s="997"/>
      <c r="O51" s="997"/>
      <c r="P51" s="997"/>
      <c r="Q51" s="997"/>
    </row>
    <row r="52" spans="1:25" s="432" customFormat="1" ht="36" customHeight="1" x14ac:dyDescent="0.25">
      <c r="A52" s="387" t="s">
        <v>535</v>
      </c>
      <c r="B52" s="364">
        <v>223</v>
      </c>
      <c r="C52" s="982" t="s">
        <v>536</v>
      </c>
      <c r="D52" s="982"/>
      <c r="E52" s="441"/>
      <c r="F52" s="441"/>
      <c r="G52" s="441"/>
      <c r="H52" s="394">
        <f>(E52+F52+G52)/3</f>
        <v>0</v>
      </c>
      <c r="I52" s="441"/>
      <c r="J52" s="441"/>
      <c r="K52" s="441"/>
      <c r="L52" s="394">
        <f>(I52+J52+K52)/3</f>
        <v>0</v>
      </c>
      <c r="M52" s="394">
        <f>H52</f>
        <v>0</v>
      </c>
      <c r="N52" s="394">
        <f>L52</f>
        <v>0</v>
      </c>
      <c r="O52" s="435">
        <f>H52*Q61</f>
        <v>0</v>
      </c>
      <c r="P52" s="435"/>
      <c r="Q52" s="394">
        <f t="shared" ref="Q52:Q58" si="12">O52+P52</f>
        <v>0</v>
      </c>
      <c r="T52" s="435" t="e">
        <f t="shared" ref="T52:Y58" si="13">$Q52*T$14</f>
        <v>#DIV/0!</v>
      </c>
      <c r="U52" s="435" t="e">
        <f t="shared" si="13"/>
        <v>#DIV/0!</v>
      </c>
      <c r="V52" s="435" t="e">
        <f t="shared" si="13"/>
        <v>#DIV/0!</v>
      </c>
      <c r="W52" s="435" t="e">
        <f t="shared" si="13"/>
        <v>#DIV/0!</v>
      </c>
      <c r="X52" s="435" t="e">
        <f t="shared" si="13"/>
        <v>#DIV/0!</v>
      </c>
      <c r="Y52" s="435" t="e">
        <f t="shared" si="13"/>
        <v>#DIV/0!</v>
      </c>
    </row>
    <row r="53" spans="1:25" s="432" customFormat="1" ht="42.75" customHeight="1" x14ac:dyDescent="0.25">
      <c r="A53" s="445" t="s">
        <v>537</v>
      </c>
      <c r="B53" s="364" t="s">
        <v>538</v>
      </c>
      <c r="C53" s="982" t="s">
        <v>539</v>
      </c>
      <c r="D53" s="982"/>
      <c r="E53" s="394" t="s">
        <v>86</v>
      </c>
      <c r="F53" s="394" t="s">
        <v>86</v>
      </c>
      <c r="G53" s="394" t="s">
        <v>86</v>
      </c>
      <c r="H53" s="394" t="s">
        <v>86</v>
      </c>
      <c r="I53" s="394" t="s">
        <v>86</v>
      </c>
      <c r="J53" s="394" t="s">
        <v>86</v>
      </c>
      <c r="K53" s="394" t="s">
        <v>86</v>
      </c>
      <c r="L53" s="394" t="s">
        <v>86</v>
      </c>
      <c r="M53" s="446">
        <f>'Прил.7 лимиты'!$E$11*$Q61</f>
        <v>0</v>
      </c>
      <c r="N53" s="446">
        <f>'Прил.7 лимиты'!$E$13*$Q61</f>
        <v>0</v>
      </c>
      <c r="O53" s="446">
        <f>'Прил.7 лимиты'!$E$11*$Q61</f>
        <v>0</v>
      </c>
      <c r="P53" s="446"/>
      <c r="Q53" s="394">
        <f t="shared" si="12"/>
        <v>0</v>
      </c>
      <c r="T53" s="435" t="e">
        <f t="shared" si="13"/>
        <v>#DIV/0!</v>
      </c>
      <c r="U53" s="435" t="e">
        <f t="shared" si="13"/>
        <v>#DIV/0!</v>
      </c>
      <c r="V53" s="435" t="e">
        <f t="shared" si="13"/>
        <v>#DIV/0!</v>
      </c>
      <c r="W53" s="435" t="e">
        <f t="shared" si="13"/>
        <v>#DIV/0!</v>
      </c>
      <c r="X53" s="435" t="e">
        <f t="shared" si="13"/>
        <v>#DIV/0!</v>
      </c>
      <c r="Y53" s="435" t="e">
        <f t="shared" si="13"/>
        <v>#DIV/0!</v>
      </c>
    </row>
    <row r="54" spans="1:25" s="432" customFormat="1" ht="30.75" customHeight="1" x14ac:dyDescent="0.25">
      <c r="A54" s="445" t="s">
        <v>540</v>
      </c>
      <c r="B54" s="364" t="s">
        <v>541</v>
      </c>
      <c r="C54" s="982"/>
      <c r="D54" s="982"/>
      <c r="E54" s="394" t="s">
        <v>86</v>
      </c>
      <c r="F54" s="394" t="s">
        <v>86</v>
      </c>
      <c r="G54" s="394" t="s">
        <v>86</v>
      </c>
      <c r="H54" s="394" t="s">
        <v>86</v>
      </c>
      <c r="I54" s="394" t="s">
        <v>86</v>
      </c>
      <c r="J54" s="394" t="s">
        <v>86</v>
      </c>
      <c r="K54" s="394" t="s">
        <v>86</v>
      </c>
      <c r="L54" s="394" t="s">
        <v>86</v>
      </c>
      <c r="M54" s="446">
        <f>'Прил.7 лимиты'!$N$11*$Q61</f>
        <v>0</v>
      </c>
      <c r="N54" s="446">
        <f>'Прил.7 лимиты'!$N$13*$Q61</f>
        <v>0</v>
      </c>
      <c r="O54" s="446">
        <f>'Прил.7 лимиты'!$N$11*$Q61</f>
        <v>0</v>
      </c>
      <c r="P54" s="446"/>
      <c r="Q54" s="394">
        <f t="shared" si="12"/>
        <v>0</v>
      </c>
      <c r="T54" s="435" t="e">
        <f t="shared" si="13"/>
        <v>#DIV/0!</v>
      </c>
      <c r="U54" s="435" t="e">
        <f t="shared" si="13"/>
        <v>#DIV/0!</v>
      </c>
      <c r="V54" s="435" t="e">
        <f t="shared" si="13"/>
        <v>#DIV/0!</v>
      </c>
      <c r="W54" s="435" t="e">
        <f t="shared" si="13"/>
        <v>#DIV/0!</v>
      </c>
      <c r="X54" s="435" t="e">
        <f t="shared" si="13"/>
        <v>#DIV/0!</v>
      </c>
      <c r="Y54" s="435" t="e">
        <f t="shared" si="13"/>
        <v>#DIV/0!</v>
      </c>
    </row>
    <row r="55" spans="1:25" s="432" customFormat="1" ht="35.25" customHeight="1" x14ac:dyDescent="0.25">
      <c r="A55" s="445" t="s">
        <v>542</v>
      </c>
      <c r="B55" s="364" t="s">
        <v>543</v>
      </c>
      <c r="C55" s="982" t="s">
        <v>536</v>
      </c>
      <c r="D55" s="982"/>
      <c r="E55" s="441"/>
      <c r="F55" s="441"/>
      <c r="G55" s="441"/>
      <c r="H55" s="435">
        <f>(E55+F55+G55)/3</f>
        <v>0</v>
      </c>
      <c r="I55" s="441"/>
      <c r="J55" s="441"/>
      <c r="K55" s="441"/>
      <c r="L55" s="435">
        <f>(I55+J55+K55)/3</f>
        <v>0</v>
      </c>
      <c r="M55" s="435">
        <f>H55</f>
        <v>0</v>
      </c>
      <c r="N55" s="435">
        <f>L55</f>
        <v>0</v>
      </c>
      <c r="O55" s="446">
        <f>'Прил.7 лимиты'!$Q$11*$Q61</f>
        <v>0</v>
      </c>
      <c r="P55" s="446"/>
      <c r="Q55" s="394">
        <f t="shared" si="12"/>
        <v>0</v>
      </c>
      <c r="T55" s="435" t="e">
        <f t="shared" si="13"/>
        <v>#DIV/0!</v>
      </c>
      <c r="U55" s="435" t="e">
        <f t="shared" si="13"/>
        <v>#DIV/0!</v>
      </c>
      <c r="V55" s="435" t="e">
        <f t="shared" si="13"/>
        <v>#DIV/0!</v>
      </c>
      <c r="W55" s="435" t="e">
        <f t="shared" si="13"/>
        <v>#DIV/0!</v>
      </c>
      <c r="X55" s="435" t="e">
        <f t="shared" si="13"/>
        <v>#DIV/0!</v>
      </c>
      <c r="Y55" s="435" t="e">
        <f t="shared" si="13"/>
        <v>#DIV/0!</v>
      </c>
    </row>
    <row r="56" spans="1:25" s="432" customFormat="1" ht="21" customHeight="1" x14ac:dyDescent="0.25">
      <c r="A56" s="445" t="s">
        <v>494</v>
      </c>
      <c r="B56" s="364" t="s">
        <v>496</v>
      </c>
      <c r="C56" s="982" t="s">
        <v>546</v>
      </c>
      <c r="D56" s="982"/>
      <c r="E56" s="394" t="s">
        <v>86</v>
      </c>
      <c r="F56" s="394" t="s">
        <v>86</v>
      </c>
      <c r="G56" s="394" t="s">
        <v>86</v>
      </c>
      <c r="H56" s="394" t="s">
        <v>86</v>
      </c>
      <c r="I56" s="394" t="s">
        <v>86</v>
      </c>
      <c r="J56" s="394" t="s">
        <v>86</v>
      </c>
      <c r="K56" s="394" t="s">
        <v>86</v>
      </c>
      <c r="L56" s="394" t="s">
        <v>86</v>
      </c>
      <c r="M56" s="435">
        <f>'Прил.10 прочие'!L19</f>
        <v>0</v>
      </c>
      <c r="N56" s="394">
        <v>0</v>
      </c>
      <c r="O56" s="435">
        <f>'Прил.10 прочие'!L19</f>
        <v>0</v>
      </c>
      <c r="P56" s="435"/>
      <c r="Q56" s="394">
        <f t="shared" si="12"/>
        <v>0</v>
      </c>
      <c r="T56" s="435" t="e">
        <f t="shared" si="13"/>
        <v>#DIV/0!</v>
      </c>
      <c r="U56" s="435" t="e">
        <f t="shared" si="13"/>
        <v>#DIV/0!</v>
      </c>
      <c r="V56" s="435" t="e">
        <f t="shared" si="13"/>
        <v>#DIV/0!</v>
      </c>
      <c r="W56" s="435" t="e">
        <f t="shared" si="13"/>
        <v>#DIV/0!</v>
      </c>
      <c r="X56" s="435" t="e">
        <f t="shared" si="13"/>
        <v>#DIV/0!</v>
      </c>
      <c r="Y56" s="435" t="e">
        <f t="shared" si="13"/>
        <v>#DIV/0!</v>
      </c>
    </row>
    <row r="57" spans="1:25" s="432" customFormat="1" ht="21.75" customHeight="1" x14ac:dyDescent="0.25">
      <c r="A57" s="445" t="s">
        <v>547</v>
      </c>
      <c r="B57" s="364" t="s">
        <v>548</v>
      </c>
      <c r="C57" s="982"/>
      <c r="D57" s="982"/>
      <c r="E57" s="394" t="s">
        <v>86</v>
      </c>
      <c r="F57" s="394" t="s">
        <v>86</v>
      </c>
      <c r="G57" s="394" t="s">
        <v>86</v>
      </c>
      <c r="H57" s="394" t="s">
        <v>86</v>
      </c>
      <c r="I57" s="394" t="s">
        <v>86</v>
      </c>
      <c r="J57" s="394" t="s">
        <v>86</v>
      </c>
      <c r="K57" s="394" t="s">
        <v>86</v>
      </c>
      <c r="L57" s="394" t="s">
        <v>86</v>
      </c>
      <c r="M57" s="394">
        <f>'Прил.10 прочие'!L31</f>
        <v>0</v>
      </c>
      <c r="N57" s="394">
        <v>0</v>
      </c>
      <c r="O57" s="394">
        <f>'Прил.10 прочие'!L31</f>
        <v>0</v>
      </c>
      <c r="P57" s="394"/>
      <c r="Q57" s="394">
        <f t="shared" si="12"/>
        <v>0</v>
      </c>
      <c r="T57" s="435" t="e">
        <f t="shared" si="13"/>
        <v>#DIV/0!</v>
      </c>
      <c r="U57" s="435" t="e">
        <f t="shared" si="13"/>
        <v>#DIV/0!</v>
      </c>
      <c r="V57" s="435" t="e">
        <f t="shared" si="13"/>
        <v>#DIV/0!</v>
      </c>
      <c r="W57" s="435" t="e">
        <f t="shared" si="13"/>
        <v>#DIV/0!</v>
      </c>
      <c r="X57" s="435" t="e">
        <f t="shared" si="13"/>
        <v>#DIV/0!</v>
      </c>
      <c r="Y57" s="435" t="e">
        <f t="shared" si="13"/>
        <v>#DIV/0!</v>
      </c>
    </row>
    <row r="58" spans="1:25" s="432" customFormat="1" ht="22.15" customHeight="1" x14ac:dyDescent="0.25">
      <c r="A58" s="445" t="s">
        <v>549</v>
      </c>
      <c r="B58" s="364" t="s">
        <v>550</v>
      </c>
      <c r="C58" s="982"/>
      <c r="D58" s="982"/>
      <c r="E58" s="394" t="s">
        <v>86</v>
      </c>
      <c r="F58" s="394" t="s">
        <v>86</v>
      </c>
      <c r="G58" s="394" t="s">
        <v>86</v>
      </c>
      <c r="H58" s="394" t="s">
        <v>86</v>
      </c>
      <c r="I58" s="394" t="s">
        <v>86</v>
      </c>
      <c r="J58" s="394" t="s">
        <v>86</v>
      </c>
      <c r="K58" s="394" t="s">
        <v>86</v>
      </c>
      <c r="L58" s="394" t="s">
        <v>86</v>
      </c>
      <c r="M58" s="444">
        <f>'Прил.7 лимиты'!H10*'услуга 1'!Q61</f>
        <v>0</v>
      </c>
      <c r="N58" s="449">
        <f>'Прил.7 лимиты'!H15*Q61</f>
        <v>0</v>
      </c>
      <c r="O58" s="435">
        <f>'Прил.7 лимиты'!H10*Q61</f>
        <v>0</v>
      </c>
      <c r="P58" s="435"/>
      <c r="Q58" s="394">
        <f t="shared" si="12"/>
        <v>0</v>
      </c>
      <c r="T58" s="435" t="e">
        <f t="shared" si="13"/>
        <v>#DIV/0!</v>
      </c>
      <c r="U58" s="435" t="e">
        <f t="shared" si="13"/>
        <v>#DIV/0!</v>
      </c>
      <c r="V58" s="435" t="e">
        <f t="shared" si="13"/>
        <v>#DIV/0!</v>
      </c>
      <c r="W58" s="435" t="e">
        <f t="shared" si="13"/>
        <v>#DIV/0!</v>
      </c>
      <c r="X58" s="435" t="e">
        <f t="shared" si="13"/>
        <v>#DIV/0!</v>
      </c>
      <c r="Y58" s="435" t="e">
        <f t="shared" si="13"/>
        <v>#DIV/0!</v>
      </c>
    </row>
    <row r="59" spans="1:25" s="432" customFormat="1" ht="15.75" x14ac:dyDescent="0.25">
      <c r="A59" s="436" t="s">
        <v>573</v>
      </c>
      <c r="B59" s="438"/>
      <c r="C59" s="1013"/>
      <c r="D59" s="1013"/>
      <c r="E59" s="439" t="s">
        <v>86</v>
      </c>
      <c r="F59" s="439" t="s">
        <v>86</v>
      </c>
      <c r="G59" s="439" t="s">
        <v>86</v>
      </c>
      <c r="H59" s="439" t="s">
        <v>86</v>
      </c>
      <c r="I59" s="439" t="s">
        <v>86</v>
      </c>
      <c r="J59" s="439" t="s">
        <v>86</v>
      </c>
      <c r="K59" s="439" t="s">
        <v>86</v>
      </c>
      <c r="L59" s="439" t="s">
        <v>86</v>
      </c>
      <c r="M59" s="439">
        <f>M52+M53+M54+M55+M56+M57+M58</f>
        <v>0</v>
      </c>
      <c r="N59" s="439">
        <f>N52+N53+N54+N55+N56+N57+N58</f>
        <v>0</v>
      </c>
      <c r="O59" s="439">
        <f>O52+O53+O54+O55+O56+O57+O58</f>
        <v>0</v>
      </c>
      <c r="P59" s="440">
        <f>SUM(P52:P58)</f>
        <v>0</v>
      </c>
      <c r="Q59" s="439">
        <f>SUM(Q52:Q58)</f>
        <v>0</v>
      </c>
      <c r="T59" s="439" t="e">
        <f t="shared" ref="T59:Y59" si="14">SUM(T52:T58)</f>
        <v>#DIV/0!</v>
      </c>
      <c r="U59" s="439" t="e">
        <f t="shared" si="14"/>
        <v>#DIV/0!</v>
      </c>
      <c r="V59" s="439" t="e">
        <f t="shared" si="14"/>
        <v>#DIV/0!</v>
      </c>
      <c r="W59" s="439" t="e">
        <f t="shared" si="14"/>
        <v>#DIV/0!</v>
      </c>
      <c r="X59" s="439" t="e">
        <f t="shared" si="14"/>
        <v>#DIV/0!</v>
      </c>
      <c r="Y59" s="439" t="e">
        <f t="shared" si="14"/>
        <v>#DIV/0!</v>
      </c>
    </row>
    <row r="60" spans="1:25" s="432" customFormat="1" ht="18" customHeight="1" x14ac:dyDescent="0.25">
      <c r="A60" s="996" t="s">
        <v>574</v>
      </c>
      <c r="B60" s="996"/>
      <c r="C60" s="996"/>
      <c r="D60" s="996"/>
      <c r="E60" s="996"/>
      <c r="F60" s="996"/>
      <c r="G60" s="996"/>
      <c r="H60" s="996"/>
      <c r="I60" s="996"/>
      <c r="J60" s="996"/>
      <c r="K60" s="996"/>
      <c r="L60" s="996"/>
      <c r="M60" s="996"/>
      <c r="N60" s="996"/>
      <c r="O60" s="996"/>
      <c r="P60" s="996"/>
      <c r="Q60" s="542">
        <f>'Прил.8 ст.211'!P111</f>
        <v>0</v>
      </c>
    </row>
    <row r="61" spans="1:25" s="432" customFormat="1" ht="18" customHeight="1" x14ac:dyDescent="0.25">
      <c r="A61" s="996" t="s">
        <v>553</v>
      </c>
      <c r="B61" s="996"/>
      <c r="C61" s="996"/>
      <c r="D61" s="996"/>
      <c r="E61" s="996"/>
      <c r="F61" s="996"/>
      <c r="G61" s="996"/>
      <c r="H61" s="996"/>
      <c r="I61" s="996"/>
      <c r="J61" s="996"/>
      <c r="K61" s="996"/>
      <c r="L61" s="996"/>
      <c r="M61" s="996"/>
      <c r="N61" s="996"/>
      <c r="O61" s="996"/>
      <c r="P61" s="996"/>
      <c r="Q61" s="544">
        <f>'Прил.4 площади'!F137</f>
        <v>0</v>
      </c>
    </row>
    <row r="62" spans="1:25" s="414" customFormat="1" ht="18" customHeight="1" x14ac:dyDescent="0.2">
      <c r="A62" s="997" t="s">
        <v>575</v>
      </c>
      <c r="B62" s="997"/>
      <c r="C62" s="997"/>
      <c r="D62" s="997"/>
      <c r="E62" s="997"/>
      <c r="F62" s="997"/>
      <c r="G62" s="997"/>
      <c r="H62" s="997"/>
      <c r="I62" s="997"/>
      <c r="J62" s="997"/>
      <c r="K62" s="997"/>
      <c r="L62" s="997"/>
      <c r="M62" s="997"/>
      <c r="N62" s="997"/>
      <c r="O62" s="997"/>
      <c r="P62" s="997"/>
      <c r="Q62" s="997"/>
    </row>
    <row r="63" spans="1:25" s="432" customFormat="1" ht="15" customHeight="1" x14ac:dyDescent="0.25">
      <c r="A63" s="387" t="s">
        <v>491</v>
      </c>
      <c r="B63" s="364">
        <v>212</v>
      </c>
      <c r="C63" s="982" t="s">
        <v>534</v>
      </c>
      <c r="D63" s="982"/>
      <c r="E63" s="394" t="s">
        <v>86</v>
      </c>
      <c r="F63" s="394" t="s">
        <v>86</v>
      </c>
      <c r="G63" s="441"/>
      <c r="H63" s="394" t="s">
        <v>86</v>
      </c>
      <c r="I63" s="394" t="s">
        <v>86</v>
      </c>
      <c r="J63" s="394" t="s">
        <v>86</v>
      </c>
      <c r="K63" s="441"/>
      <c r="L63" s="394" t="s">
        <v>86</v>
      </c>
      <c r="M63" s="394">
        <f>G63</f>
        <v>0</v>
      </c>
      <c r="N63" s="394">
        <f>K63</f>
        <v>0</v>
      </c>
      <c r="O63" s="453">
        <f>'Прил.10 прочие'!L7</f>
        <v>0</v>
      </c>
      <c r="P63" s="453"/>
      <c r="Q63" s="394">
        <f>O63+P63</f>
        <v>0</v>
      </c>
      <c r="T63" s="435" t="e">
        <f t="shared" ref="T63:Y67" si="15">$Q63*T$14</f>
        <v>#DIV/0!</v>
      </c>
      <c r="U63" s="435" t="e">
        <f t="shared" si="15"/>
        <v>#DIV/0!</v>
      </c>
      <c r="V63" s="435" t="e">
        <f t="shared" si="15"/>
        <v>#DIV/0!</v>
      </c>
      <c r="W63" s="435" t="e">
        <f t="shared" si="15"/>
        <v>#DIV/0!</v>
      </c>
      <c r="X63" s="435" t="e">
        <f t="shared" si="15"/>
        <v>#DIV/0!</v>
      </c>
      <c r="Y63" s="435" t="e">
        <f t="shared" si="15"/>
        <v>#DIV/0!</v>
      </c>
    </row>
    <row r="64" spans="1:25" s="432" customFormat="1" ht="15.75" x14ac:dyDescent="0.25">
      <c r="A64" s="387" t="s">
        <v>493</v>
      </c>
      <c r="B64" s="364">
        <v>221</v>
      </c>
      <c r="C64" s="982"/>
      <c r="D64" s="982"/>
      <c r="E64" s="394" t="s">
        <v>86</v>
      </c>
      <c r="F64" s="394" t="s">
        <v>86</v>
      </c>
      <c r="G64" s="441"/>
      <c r="H64" s="394" t="s">
        <v>86</v>
      </c>
      <c r="I64" s="394" t="s">
        <v>86</v>
      </c>
      <c r="J64" s="394" t="s">
        <v>86</v>
      </c>
      <c r="K64" s="441"/>
      <c r="L64" s="394" t="s">
        <v>86</v>
      </c>
      <c r="M64" s="394">
        <f>G64</f>
        <v>0</v>
      </c>
      <c r="N64" s="394">
        <f>K64</f>
        <v>0</v>
      </c>
      <c r="O64" s="453">
        <f>'Прил.10 прочие'!L11</f>
        <v>0</v>
      </c>
      <c r="P64" s="453"/>
      <c r="Q64" s="394">
        <f>O64+P64</f>
        <v>0</v>
      </c>
      <c r="T64" s="435" t="e">
        <f t="shared" si="15"/>
        <v>#DIV/0!</v>
      </c>
      <c r="U64" s="435" t="e">
        <f t="shared" si="15"/>
        <v>#DIV/0!</v>
      </c>
      <c r="V64" s="435" t="e">
        <f t="shared" si="15"/>
        <v>#DIV/0!</v>
      </c>
      <c r="W64" s="435" t="e">
        <f t="shared" si="15"/>
        <v>#DIV/0!</v>
      </c>
      <c r="X64" s="435" t="e">
        <f t="shared" si="15"/>
        <v>#DIV/0!</v>
      </c>
      <c r="Y64" s="435" t="e">
        <f t="shared" si="15"/>
        <v>#DIV/0!</v>
      </c>
    </row>
    <row r="65" spans="1:25" s="432" customFormat="1" ht="15.75" x14ac:dyDescent="0.25">
      <c r="A65" s="387" t="s">
        <v>494</v>
      </c>
      <c r="B65" s="364">
        <v>222</v>
      </c>
      <c r="C65" s="982"/>
      <c r="D65" s="982"/>
      <c r="E65" s="394" t="s">
        <v>86</v>
      </c>
      <c r="F65" s="394" t="s">
        <v>86</v>
      </c>
      <c r="G65" s="441"/>
      <c r="H65" s="394" t="s">
        <v>86</v>
      </c>
      <c r="I65" s="394" t="s">
        <v>86</v>
      </c>
      <c r="J65" s="394" t="s">
        <v>86</v>
      </c>
      <c r="K65" s="441"/>
      <c r="L65" s="394" t="s">
        <v>86</v>
      </c>
      <c r="M65" s="394">
        <f>G65</f>
        <v>0</v>
      </c>
      <c r="N65" s="394">
        <f>K65</f>
        <v>0</v>
      </c>
      <c r="O65" s="453">
        <f>'Прил.10 прочие'!L15</f>
        <v>0</v>
      </c>
      <c r="P65" s="453"/>
      <c r="Q65" s="394">
        <f>O65+P65</f>
        <v>0</v>
      </c>
      <c r="T65" s="435" t="e">
        <f t="shared" si="15"/>
        <v>#DIV/0!</v>
      </c>
      <c r="U65" s="435" t="e">
        <f t="shared" si="15"/>
        <v>#DIV/0!</v>
      </c>
      <c r="V65" s="435" t="e">
        <f t="shared" si="15"/>
        <v>#DIV/0!</v>
      </c>
      <c r="W65" s="435" t="e">
        <f t="shared" si="15"/>
        <v>#DIV/0!</v>
      </c>
      <c r="X65" s="435" t="e">
        <f t="shared" si="15"/>
        <v>#DIV/0!</v>
      </c>
      <c r="Y65" s="435" t="e">
        <f t="shared" si="15"/>
        <v>#DIV/0!</v>
      </c>
    </row>
    <row r="66" spans="1:25" s="432" customFormat="1" ht="17.25" customHeight="1" x14ac:dyDescent="0.25">
      <c r="A66" s="387" t="s">
        <v>576</v>
      </c>
      <c r="B66" s="364">
        <v>224</v>
      </c>
      <c r="C66" s="982"/>
      <c r="D66" s="982"/>
      <c r="E66" s="394" t="s">
        <v>86</v>
      </c>
      <c r="F66" s="394" t="s">
        <v>86</v>
      </c>
      <c r="G66" s="441"/>
      <c r="H66" s="394" t="s">
        <v>86</v>
      </c>
      <c r="I66" s="394" t="s">
        <v>86</v>
      </c>
      <c r="J66" s="394" t="s">
        <v>86</v>
      </c>
      <c r="K66" s="441"/>
      <c r="L66" s="394" t="s">
        <v>86</v>
      </c>
      <c r="M66" s="394">
        <f>G66</f>
        <v>0</v>
      </c>
      <c r="N66" s="394">
        <f>K66</f>
        <v>0</v>
      </c>
      <c r="O66" s="434"/>
      <c r="P66" s="434"/>
      <c r="Q66" s="394">
        <f>O66+P66</f>
        <v>0</v>
      </c>
      <c r="T66" s="435" t="e">
        <f t="shared" si="15"/>
        <v>#DIV/0!</v>
      </c>
      <c r="U66" s="435" t="e">
        <f t="shared" si="15"/>
        <v>#DIV/0!</v>
      </c>
      <c r="V66" s="435" t="e">
        <f t="shared" si="15"/>
        <v>#DIV/0!</v>
      </c>
      <c r="W66" s="435" t="e">
        <f t="shared" si="15"/>
        <v>#DIV/0!</v>
      </c>
      <c r="X66" s="435" t="e">
        <f t="shared" si="15"/>
        <v>#DIV/0!</v>
      </c>
      <c r="Y66" s="435" t="e">
        <f t="shared" si="15"/>
        <v>#DIV/0!</v>
      </c>
    </row>
    <row r="67" spans="1:25" s="432" customFormat="1" ht="17.25" customHeight="1" x14ac:dyDescent="0.25">
      <c r="A67" s="387" t="s">
        <v>497</v>
      </c>
      <c r="B67" s="364">
        <v>225</v>
      </c>
      <c r="C67" s="982" t="s">
        <v>555</v>
      </c>
      <c r="D67" s="982"/>
      <c r="E67" s="441"/>
      <c r="F67" s="441"/>
      <c r="G67" s="441"/>
      <c r="H67" s="394">
        <f>(E67+F67+G67)/3</f>
        <v>0</v>
      </c>
      <c r="I67" s="441"/>
      <c r="J67" s="441"/>
      <c r="K67" s="441"/>
      <c r="L67" s="394">
        <f>(I67+J67+K67)/3</f>
        <v>0</v>
      </c>
      <c r="M67" s="394">
        <f>H67</f>
        <v>0</v>
      </c>
      <c r="N67" s="394">
        <f>L67</f>
        <v>0</v>
      </c>
      <c r="O67" s="453">
        <f>'Прил.10 прочие'!L23</f>
        <v>0</v>
      </c>
      <c r="P67" s="453"/>
      <c r="Q67" s="394">
        <f>O67+P67</f>
        <v>0</v>
      </c>
      <c r="T67" s="435" t="e">
        <f t="shared" si="15"/>
        <v>#DIV/0!</v>
      </c>
      <c r="U67" s="435" t="e">
        <f t="shared" si="15"/>
        <v>#DIV/0!</v>
      </c>
      <c r="V67" s="435" t="e">
        <f t="shared" si="15"/>
        <v>#DIV/0!</v>
      </c>
      <c r="W67" s="435" t="e">
        <f t="shared" si="15"/>
        <v>#DIV/0!</v>
      </c>
      <c r="X67" s="435" t="e">
        <f t="shared" si="15"/>
        <v>#DIV/0!</v>
      </c>
      <c r="Y67" s="435" t="e">
        <f t="shared" si="15"/>
        <v>#DIV/0!</v>
      </c>
    </row>
    <row r="68" spans="1:25" s="432" customFormat="1" ht="15.75" customHeight="1" x14ac:dyDescent="0.25">
      <c r="A68" s="387" t="s">
        <v>577</v>
      </c>
      <c r="B68" s="364" t="s">
        <v>578</v>
      </c>
      <c r="C68" s="982"/>
      <c r="D68" s="982"/>
      <c r="E68" s="1012" t="s">
        <v>579</v>
      </c>
      <c r="F68" s="1012"/>
      <c r="G68" s="1012"/>
      <c r="H68" s="1012"/>
      <c r="I68" s="441"/>
      <c r="J68" s="441"/>
      <c r="K68" s="441"/>
      <c r="L68" s="394">
        <f>(I68+J68+K68)/3</f>
        <v>0</v>
      </c>
      <c r="M68" s="394"/>
      <c r="N68" s="394">
        <f>L68</f>
        <v>0</v>
      </c>
      <c r="O68" s="435"/>
      <c r="P68" s="434"/>
      <c r="Q68" s="394">
        <f>P68</f>
        <v>0</v>
      </c>
      <c r="T68" s="435" t="s">
        <v>86</v>
      </c>
      <c r="U68" s="435" t="s">
        <v>86</v>
      </c>
      <c r="V68" s="435" t="s">
        <v>86</v>
      </c>
      <c r="W68" s="435" t="s">
        <v>86</v>
      </c>
      <c r="X68" s="435" t="s">
        <v>86</v>
      </c>
      <c r="Y68" s="435" t="s">
        <v>86</v>
      </c>
    </row>
    <row r="69" spans="1:25" s="432" customFormat="1" ht="18" customHeight="1" x14ac:dyDescent="0.25">
      <c r="A69" s="387" t="s">
        <v>498</v>
      </c>
      <c r="B69" s="364">
        <v>226</v>
      </c>
      <c r="C69" s="982"/>
      <c r="D69" s="982"/>
      <c r="E69" s="441"/>
      <c r="F69" s="441"/>
      <c r="G69" s="441"/>
      <c r="H69" s="394">
        <f>(E69+F69+G69)/3</f>
        <v>0</v>
      </c>
      <c r="I69" s="441"/>
      <c r="J69" s="441"/>
      <c r="K69" s="441"/>
      <c r="L69" s="394">
        <f>(I69+J69+K69)/3</f>
        <v>0</v>
      </c>
      <c r="M69" s="394">
        <f>H69</f>
        <v>0</v>
      </c>
      <c r="N69" s="394">
        <f>L69</f>
        <v>0</v>
      </c>
      <c r="O69" s="453">
        <f>'Прил.10 прочие'!L27</f>
        <v>0</v>
      </c>
      <c r="P69" s="453"/>
      <c r="Q69" s="394">
        <f t="shared" ref="Q69:Q74" si="16">O69+P69</f>
        <v>0</v>
      </c>
      <c r="T69" s="435" t="e">
        <f t="shared" ref="T69:Y74" si="17">$Q69*T$14</f>
        <v>#DIV/0!</v>
      </c>
      <c r="U69" s="435" t="e">
        <f t="shared" si="17"/>
        <v>#DIV/0!</v>
      </c>
      <c r="V69" s="435" t="e">
        <f t="shared" si="17"/>
        <v>#DIV/0!</v>
      </c>
      <c r="W69" s="435" t="e">
        <f t="shared" si="17"/>
        <v>#DIV/0!</v>
      </c>
      <c r="X69" s="435" t="e">
        <f t="shared" si="17"/>
        <v>#DIV/0!</v>
      </c>
      <c r="Y69" s="435" t="e">
        <f t="shared" si="17"/>
        <v>#DIV/0!</v>
      </c>
    </row>
    <row r="70" spans="1:25" s="432" customFormat="1" ht="33.75" customHeight="1" x14ac:dyDescent="0.25">
      <c r="A70" s="387" t="s">
        <v>580</v>
      </c>
      <c r="B70" s="364" t="s">
        <v>431</v>
      </c>
      <c r="C70" s="1011" t="s">
        <v>581</v>
      </c>
      <c r="D70" s="1011"/>
      <c r="E70" s="441"/>
      <c r="F70" s="441"/>
      <c r="G70" s="441"/>
      <c r="H70" s="394">
        <f>(E70+F70+G70)/3</f>
        <v>0</v>
      </c>
      <c r="I70" s="441"/>
      <c r="J70" s="441"/>
      <c r="K70" s="441"/>
      <c r="L70" s="394">
        <f>(I70+J70+K70)/3</f>
        <v>0</v>
      </c>
      <c r="M70" s="394">
        <f>H70</f>
        <v>0</v>
      </c>
      <c r="N70" s="394">
        <f>L70</f>
        <v>0</v>
      </c>
      <c r="O70" s="435">
        <f>'Прил.10 прочие'!L49</f>
        <v>0</v>
      </c>
      <c r="P70" s="435"/>
      <c r="Q70" s="394">
        <f t="shared" si="16"/>
        <v>0</v>
      </c>
      <c r="T70" s="435" t="e">
        <f t="shared" si="17"/>
        <v>#DIV/0!</v>
      </c>
      <c r="U70" s="435" t="e">
        <f t="shared" si="17"/>
        <v>#DIV/0!</v>
      </c>
      <c r="V70" s="435" t="e">
        <f t="shared" si="17"/>
        <v>#DIV/0!</v>
      </c>
      <c r="W70" s="435" t="e">
        <f t="shared" si="17"/>
        <v>#DIV/0!</v>
      </c>
      <c r="X70" s="435" t="e">
        <f t="shared" si="17"/>
        <v>#DIV/0!</v>
      </c>
      <c r="Y70" s="435" t="e">
        <f t="shared" si="17"/>
        <v>#DIV/0!</v>
      </c>
    </row>
    <row r="71" spans="1:25" s="432" customFormat="1" ht="67.5" customHeight="1" x14ac:dyDescent="0.25">
      <c r="A71" s="387" t="s">
        <v>502</v>
      </c>
      <c r="B71" s="364" t="s">
        <v>431</v>
      </c>
      <c r="C71" s="1011"/>
      <c r="D71" s="1011"/>
      <c r="E71" s="394" t="s">
        <v>86</v>
      </c>
      <c r="F71" s="394" t="s">
        <v>86</v>
      </c>
      <c r="G71" s="394" t="s">
        <v>86</v>
      </c>
      <c r="H71" s="394" t="s">
        <v>86</v>
      </c>
      <c r="I71" s="394" t="s">
        <v>86</v>
      </c>
      <c r="J71" s="394" t="s">
        <v>86</v>
      </c>
      <c r="K71" s="394" t="s">
        <v>86</v>
      </c>
      <c r="L71" s="394" t="s">
        <v>86</v>
      </c>
      <c r="M71" s="435">
        <f>'Прил.10 прочие'!L36</f>
        <v>0</v>
      </c>
      <c r="N71" s="435"/>
      <c r="O71" s="435">
        <f>'Прил.10 прочие'!L36</f>
        <v>0</v>
      </c>
      <c r="P71" s="435"/>
      <c r="Q71" s="394">
        <f t="shared" si="16"/>
        <v>0</v>
      </c>
      <c r="T71" s="435" t="e">
        <f t="shared" si="17"/>
        <v>#DIV/0!</v>
      </c>
      <c r="U71" s="435" t="e">
        <f t="shared" si="17"/>
        <v>#DIV/0!</v>
      </c>
      <c r="V71" s="435" t="e">
        <f t="shared" si="17"/>
        <v>#DIV/0!</v>
      </c>
      <c r="W71" s="435" t="e">
        <f t="shared" si="17"/>
        <v>#DIV/0!</v>
      </c>
      <c r="X71" s="435" t="e">
        <f t="shared" si="17"/>
        <v>#DIV/0!</v>
      </c>
      <c r="Y71" s="435" t="e">
        <f t="shared" si="17"/>
        <v>#DIV/0!</v>
      </c>
    </row>
    <row r="72" spans="1:25" s="432" customFormat="1" ht="33" customHeight="1" x14ac:dyDescent="0.25">
      <c r="A72" s="387" t="s">
        <v>582</v>
      </c>
      <c r="B72" s="364" t="s">
        <v>426</v>
      </c>
      <c r="C72" s="1011"/>
      <c r="D72" s="1011"/>
      <c r="E72" s="394" t="s">
        <v>86</v>
      </c>
      <c r="F72" s="394" t="s">
        <v>86</v>
      </c>
      <c r="G72" s="394" t="s">
        <v>86</v>
      </c>
      <c r="H72" s="394" t="s">
        <v>86</v>
      </c>
      <c r="I72" s="394" t="s">
        <v>86</v>
      </c>
      <c r="J72" s="394" t="s">
        <v>86</v>
      </c>
      <c r="K72" s="394" t="s">
        <v>86</v>
      </c>
      <c r="L72" s="394" t="s">
        <v>86</v>
      </c>
      <c r="M72" s="435">
        <f>'Прил.10 прочие'!L37</f>
        <v>0</v>
      </c>
      <c r="N72" s="435"/>
      <c r="O72" s="435">
        <f>'Прил.10 прочие'!L37</f>
        <v>0</v>
      </c>
      <c r="P72" s="435"/>
      <c r="Q72" s="394">
        <f t="shared" si="16"/>
        <v>0</v>
      </c>
      <c r="T72" s="435" t="e">
        <f t="shared" si="17"/>
        <v>#DIV/0!</v>
      </c>
      <c r="U72" s="435" t="e">
        <f t="shared" si="17"/>
        <v>#DIV/0!</v>
      </c>
      <c r="V72" s="435" t="e">
        <f t="shared" si="17"/>
        <v>#DIV/0!</v>
      </c>
      <c r="W72" s="435" t="e">
        <f t="shared" si="17"/>
        <v>#DIV/0!</v>
      </c>
      <c r="X72" s="435" t="e">
        <f t="shared" si="17"/>
        <v>#DIV/0!</v>
      </c>
      <c r="Y72" s="435" t="e">
        <f t="shared" si="17"/>
        <v>#DIV/0!</v>
      </c>
    </row>
    <row r="73" spans="1:25" s="432" customFormat="1" ht="17.25" customHeight="1" x14ac:dyDescent="0.25">
      <c r="A73" s="387" t="s">
        <v>503</v>
      </c>
      <c r="B73" s="364">
        <v>310</v>
      </c>
      <c r="C73" s="1012" t="s">
        <v>534</v>
      </c>
      <c r="D73" s="1012"/>
      <c r="E73" s="545" t="s">
        <v>86</v>
      </c>
      <c r="F73" s="545" t="s">
        <v>86</v>
      </c>
      <c r="G73" s="546"/>
      <c r="H73" s="394" t="s">
        <v>86</v>
      </c>
      <c r="I73" s="547"/>
      <c r="J73" s="547"/>
      <c r="K73" s="548"/>
      <c r="L73" s="394" t="s">
        <v>86</v>
      </c>
      <c r="M73" s="394">
        <f>G73</f>
        <v>0</v>
      </c>
      <c r="N73" s="394">
        <f>K73</f>
        <v>0</v>
      </c>
      <c r="O73" s="481">
        <f>'Прил.10 прочие'!L39</f>
        <v>0</v>
      </c>
      <c r="P73" s="481"/>
      <c r="Q73" s="394">
        <f t="shared" si="16"/>
        <v>0</v>
      </c>
      <c r="T73" s="435" t="e">
        <f t="shared" si="17"/>
        <v>#DIV/0!</v>
      </c>
      <c r="U73" s="435" t="e">
        <f t="shared" si="17"/>
        <v>#DIV/0!</v>
      </c>
      <c r="V73" s="435" t="e">
        <f t="shared" si="17"/>
        <v>#DIV/0!</v>
      </c>
      <c r="W73" s="435" t="e">
        <f t="shared" si="17"/>
        <v>#DIV/0!</v>
      </c>
      <c r="X73" s="435" t="e">
        <f t="shared" si="17"/>
        <v>#DIV/0!</v>
      </c>
      <c r="Y73" s="435" t="e">
        <f t="shared" si="17"/>
        <v>#DIV/0!</v>
      </c>
    </row>
    <row r="74" spans="1:25" s="432" customFormat="1" ht="18" customHeight="1" x14ac:dyDescent="0.25">
      <c r="A74" s="387" t="s">
        <v>583</v>
      </c>
      <c r="B74" s="364">
        <v>340</v>
      </c>
      <c r="C74" s="1012"/>
      <c r="D74" s="1012"/>
      <c r="E74" s="394" t="s">
        <v>86</v>
      </c>
      <c r="F74" s="394" t="s">
        <v>86</v>
      </c>
      <c r="G74" s="441"/>
      <c r="H74" s="394" t="s">
        <v>86</v>
      </c>
      <c r="I74" s="394" t="s">
        <v>86</v>
      </c>
      <c r="J74" s="394" t="s">
        <v>86</v>
      </c>
      <c r="K74" s="441"/>
      <c r="L74" s="394" t="s">
        <v>86</v>
      </c>
      <c r="M74" s="394">
        <f>G74</f>
        <v>0</v>
      </c>
      <c r="N74" s="394">
        <f>K74</f>
        <v>0</v>
      </c>
      <c r="O74" s="453">
        <f>'Прил.10 прочие'!L43</f>
        <v>0</v>
      </c>
      <c r="P74" s="453"/>
      <c r="Q74" s="394">
        <f t="shared" si="16"/>
        <v>0</v>
      </c>
      <c r="T74" s="435" t="e">
        <f t="shared" si="17"/>
        <v>#DIV/0!</v>
      </c>
      <c r="U74" s="435" t="e">
        <f t="shared" si="17"/>
        <v>#DIV/0!</v>
      </c>
      <c r="V74" s="435" t="e">
        <f t="shared" si="17"/>
        <v>#DIV/0!</v>
      </c>
      <c r="W74" s="435" t="e">
        <f t="shared" si="17"/>
        <v>#DIV/0!</v>
      </c>
      <c r="X74" s="435" t="e">
        <f t="shared" si="17"/>
        <v>#DIV/0!</v>
      </c>
      <c r="Y74" s="435" t="e">
        <f t="shared" si="17"/>
        <v>#DIV/0!</v>
      </c>
    </row>
    <row r="75" spans="1:25" s="432" customFormat="1" ht="20.25" customHeight="1" x14ac:dyDescent="0.25">
      <c r="A75" s="436" t="s">
        <v>584</v>
      </c>
      <c r="B75" s="438"/>
      <c r="C75" s="1013"/>
      <c r="D75" s="1013"/>
      <c r="E75" s="439" t="s">
        <v>86</v>
      </c>
      <c r="F75" s="439" t="s">
        <v>86</v>
      </c>
      <c r="G75" s="439" t="s">
        <v>86</v>
      </c>
      <c r="H75" s="439" t="s">
        <v>86</v>
      </c>
      <c r="I75" s="439" t="s">
        <v>86</v>
      </c>
      <c r="J75" s="439" t="s">
        <v>86</v>
      </c>
      <c r="K75" s="439" t="s">
        <v>86</v>
      </c>
      <c r="L75" s="439" t="s">
        <v>86</v>
      </c>
      <c r="M75" s="440">
        <f>M63+M64+M65+M66+M67+M69+M71+M72+M73+M74+M70</f>
        <v>0</v>
      </c>
      <c r="N75" s="440">
        <f>N63+N64+N65+N66+N67+N69+N71+N72+N73+N74+N70</f>
        <v>0</v>
      </c>
      <c r="O75" s="440">
        <f>O63+O64+O65+O66+O67+O69+O71+O72+O73+O74+O70</f>
        <v>0</v>
      </c>
      <c r="P75" s="440">
        <f>SUM(P63:P74)</f>
        <v>0</v>
      </c>
      <c r="Q75" s="440">
        <f>SUM(Q63:Q74)</f>
        <v>0</v>
      </c>
      <c r="T75" s="440" t="e">
        <f t="shared" ref="T75:Y75" si="18">T63+T64+T65+T66+T67+T69+T71+T72+T73+T74+T70</f>
        <v>#DIV/0!</v>
      </c>
      <c r="U75" s="440" t="e">
        <f t="shared" si="18"/>
        <v>#DIV/0!</v>
      </c>
      <c r="V75" s="440" t="e">
        <f t="shared" si="18"/>
        <v>#DIV/0!</v>
      </c>
      <c r="W75" s="440" t="e">
        <f t="shared" si="18"/>
        <v>#DIV/0!</v>
      </c>
      <c r="X75" s="440" t="e">
        <f t="shared" si="18"/>
        <v>#DIV/0!</v>
      </c>
      <c r="Y75" s="440" t="e">
        <f t="shared" si="18"/>
        <v>#DIV/0!</v>
      </c>
    </row>
    <row r="76" spans="1:25" s="432" customFormat="1" ht="20.25" hidden="1" customHeight="1" x14ac:dyDescent="0.25">
      <c r="A76" s="436" t="s">
        <v>585</v>
      </c>
      <c r="B76" s="438"/>
      <c r="C76" s="549"/>
      <c r="D76" s="550"/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439"/>
      <c r="Q76" s="439"/>
    </row>
    <row r="77" spans="1:25" s="432" customFormat="1" ht="21" customHeight="1" x14ac:dyDescent="0.25">
      <c r="A77" s="996" t="s">
        <v>586</v>
      </c>
      <c r="B77" s="996"/>
      <c r="C77" s="996"/>
      <c r="D77" s="996"/>
      <c r="E77" s="996"/>
      <c r="F77" s="996"/>
      <c r="G77" s="996"/>
      <c r="H77" s="996"/>
      <c r="I77" s="996"/>
      <c r="J77" s="996"/>
      <c r="K77" s="996"/>
      <c r="L77" s="996"/>
      <c r="M77" s="996"/>
      <c r="N77" s="996"/>
      <c r="O77" s="996"/>
      <c r="P77" s="996"/>
      <c r="Q77" s="552">
        <f>Q31+Q61</f>
        <v>0</v>
      </c>
    </row>
    <row r="78" spans="1:25" s="459" customFormat="1" ht="19.5" customHeight="1" x14ac:dyDescent="0.25">
      <c r="A78" s="454" t="s">
        <v>587</v>
      </c>
      <c r="B78" s="554"/>
      <c r="C78" s="1014"/>
      <c r="D78" s="1014"/>
      <c r="E78" s="456" t="s">
        <v>86</v>
      </c>
      <c r="F78" s="456" t="s">
        <v>86</v>
      </c>
      <c r="G78" s="456" t="s">
        <v>86</v>
      </c>
      <c r="H78" s="456" t="s">
        <v>86</v>
      </c>
      <c r="I78" s="456" t="s">
        <v>86</v>
      </c>
      <c r="J78" s="456" t="s">
        <v>86</v>
      </c>
      <c r="K78" s="456" t="s">
        <v>86</v>
      </c>
      <c r="L78" s="456" t="s">
        <v>86</v>
      </c>
      <c r="M78" s="555">
        <f>M75+M59+M49</f>
        <v>0</v>
      </c>
      <c r="N78" s="555">
        <f>N75+N59+N49</f>
        <v>0</v>
      </c>
      <c r="O78" s="555">
        <f>O75+O59+O49</f>
        <v>0</v>
      </c>
      <c r="P78" s="555">
        <f>P75+P59+P49</f>
        <v>0</v>
      </c>
      <c r="Q78" s="555">
        <f>Q75+Q59+Q49</f>
        <v>0</v>
      </c>
      <c r="T78" s="555" t="e">
        <f t="shared" ref="T78:Y78" si="19">T75+T59+T49</f>
        <v>#DIV/0!</v>
      </c>
      <c r="U78" s="555" t="e">
        <f t="shared" si="19"/>
        <v>#DIV/0!</v>
      </c>
      <c r="V78" s="555" t="e">
        <f t="shared" si="19"/>
        <v>#DIV/0!</v>
      </c>
      <c r="W78" s="555" t="e">
        <f t="shared" si="19"/>
        <v>#DIV/0!</v>
      </c>
      <c r="X78" s="555" t="e">
        <f t="shared" si="19"/>
        <v>#DIV/0!</v>
      </c>
      <c r="Y78" s="555" t="e">
        <f t="shared" si="19"/>
        <v>#DIV/0!</v>
      </c>
    </row>
    <row r="79" spans="1:25" s="432" customFormat="1" ht="21.75" customHeight="1" x14ac:dyDescent="0.25">
      <c r="A79" s="485" t="s">
        <v>588</v>
      </c>
      <c r="B79" s="486"/>
      <c r="C79" s="984"/>
      <c r="D79" s="984"/>
      <c r="E79" s="487"/>
      <c r="F79" s="487"/>
      <c r="G79" s="487"/>
      <c r="H79" s="487"/>
      <c r="I79" s="487"/>
      <c r="J79" s="487"/>
      <c r="K79" s="487"/>
      <c r="L79" s="487"/>
      <c r="M79" s="487"/>
      <c r="N79" s="487"/>
      <c r="O79" s="487"/>
      <c r="P79" s="487"/>
      <c r="Q79" s="487"/>
    </row>
    <row r="80" spans="1:25" s="432" customFormat="1" ht="15.75" x14ac:dyDescent="0.25">
      <c r="A80" s="387" t="s">
        <v>530</v>
      </c>
      <c r="B80" s="364">
        <v>211</v>
      </c>
      <c r="C80" s="984"/>
      <c r="D80" s="984"/>
      <c r="E80" s="394" t="s">
        <v>86</v>
      </c>
      <c r="F80" s="394" t="s">
        <v>86</v>
      </c>
      <c r="G80" s="394" t="s">
        <v>86</v>
      </c>
      <c r="H80" s="394" t="s">
        <v>86</v>
      </c>
      <c r="I80" s="394" t="s">
        <v>86</v>
      </c>
      <c r="J80" s="394" t="s">
        <v>86</v>
      </c>
      <c r="K80" s="394" t="s">
        <v>86</v>
      </c>
      <c r="L80" s="394" t="s">
        <v>86</v>
      </c>
      <c r="M80" s="435">
        <f t="shared" ref="M80:Q81" si="20">M16+M47</f>
        <v>0</v>
      </c>
      <c r="N80" s="394">
        <f t="shared" si="20"/>
        <v>0</v>
      </c>
      <c r="O80" s="435">
        <f t="shared" si="20"/>
        <v>0</v>
      </c>
      <c r="P80" s="435">
        <f t="shared" si="20"/>
        <v>0</v>
      </c>
      <c r="Q80" s="394">
        <f t="shared" si="20"/>
        <v>0</v>
      </c>
      <c r="T80" s="435" t="e">
        <f t="shared" ref="T80:Y81" si="21">T16+T47</f>
        <v>#DIV/0!</v>
      </c>
      <c r="U80" s="435" t="e">
        <f t="shared" si="21"/>
        <v>#DIV/0!</v>
      </c>
      <c r="V80" s="435" t="e">
        <f t="shared" si="21"/>
        <v>#DIV/0!</v>
      </c>
      <c r="W80" s="435" t="e">
        <f t="shared" si="21"/>
        <v>#DIV/0!</v>
      </c>
      <c r="X80" s="435" t="e">
        <f t="shared" si="21"/>
        <v>#DIV/0!</v>
      </c>
      <c r="Y80" s="435" t="e">
        <f t="shared" si="21"/>
        <v>#DIV/0!</v>
      </c>
    </row>
    <row r="81" spans="1:25" s="432" customFormat="1" ht="15.75" x14ac:dyDescent="0.25">
      <c r="A81" s="387" t="s">
        <v>589</v>
      </c>
      <c r="B81" s="364">
        <v>213</v>
      </c>
      <c r="C81" s="984"/>
      <c r="D81" s="984"/>
      <c r="E81" s="394" t="s">
        <v>86</v>
      </c>
      <c r="F81" s="394" t="s">
        <v>86</v>
      </c>
      <c r="G81" s="394" t="s">
        <v>86</v>
      </c>
      <c r="H81" s="394" t="s">
        <v>86</v>
      </c>
      <c r="I81" s="394" t="s">
        <v>86</v>
      </c>
      <c r="J81" s="394" t="s">
        <v>86</v>
      </c>
      <c r="K81" s="394" t="s">
        <v>86</v>
      </c>
      <c r="L81" s="394" t="s">
        <v>86</v>
      </c>
      <c r="M81" s="435">
        <f t="shared" si="20"/>
        <v>0</v>
      </c>
      <c r="N81" s="394">
        <f t="shared" si="20"/>
        <v>0</v>
      </c>
      <c r="O81" s="435">
        <f t="shared" si="20"/>
        <v>0</v>
      </c>
      <c r="P81" s="435">
        <f t="shared" si="20"/>
        <v>0</v>
      </c>
      <c r="Q81" s="394">
        <f t="shared" si="20"/>
        <v>0</v>
      </c>
      <c r="T81" s="435" t="e">
        <f t="shared" si="21"/>
        <v>#DIV/0!</v>
      </c>
      <c r="U81" s="435" t="e">
        <f t="shared" si="21"/>
        <v>#DIV/0!</v>
      </c>
      <c r="V81" s="435" t="e">
        <f t="shared" si="21"/>
        <v>#DIV/0!</v>
      </c>
      <c r="W81" s="435" t="e">
        <f t="shared" si="21"/>
        <v>#DIV/0!</v>
      </c>
      <c r="X81" s="435" t="e">
        <f t="shared" si="21"/>
        <v>#DIV/0!</v>
      </c>
      <c r="Y81" s="435" t="e">
        <f t="shared" si="21"/>
        <v>#DIV/0!</v>
      </c>
    </row>
    <row r="82" spans="1:25" s="432" customFormat="1" ht="15.75" x14ac:dyDescent="0.25">
      <c r="A82" s="387" t="s">
        <v>491</v>
      </c>
      <c r="B82" s="364">
        <v>212</v>
      </c>
      <c r="C82" s="984"/>
      <c r="D82" s="984"/>
      <c r="E82" s="394" t="s">
        <v>86</v>
      </c>
      <c r="F82" s="394" t="s">
        <v>86</v>
      </c>
      <c r="G82" s="394" t="s">
        <v>86</v>
      </c>
      <c r="H82" s="394" t="s">
        <v>86</v>
      </c>
      <c r="I82" s="394" t="s">
        <v>86</v>
      </c>
      <c r="J82" s="394" t="s">
        <v>86</v>
      </c>
      <c r="K82" s="394" t="s">
        <v>86</v>
      </c>
      <c r="L82" s="394" t="s">
        <v>86</v>
      </c>
      <c r="M82" s="435">
        <f>M33+M63</f>
        <v>0</v>
      </c>
      <c r="N82" s="394">
        <f>N33+N63</f>
        <v>0</v>
      </c>
      <c r="O82" s="435">
        <f>O33+O63</f>
        <v>0</v>
      </c>
      <c r="P82" s="435">
        <f>P33+P63</f>
        <v>0</v>
      </c>
      <c r="Q82" s="394">
        <f>Q33+Q63</f>
        <v>0</v>
      </c>
      <c r="T82" s="435" t="e">
        <f t="shared" ref="T82:Y82" si="22">T33+T63</f>
        <v>#DIV/0!</v>
      </c>
      <c r="U82" s="435" t="e">
        <f t="shared" si="22"/>
        <v>#DIV/0!</v>
      </c>
      <c r="V82" s="435" t="e">
        <f t="shared" si="22"/>
        <v>#DIV/0!</v>
      </c>
      <c r="W82" s="435" t="e">
        <f t="shared" si="22"/>
        <v>#DIV/0!</v>
      </c>
      <c r="X82" s="435" t="e">
        <f t="shared" si="22"/>
        <v>#DIV/0!</v>
      </c>
      <c r="Y82" s="435" t="e">
        <f t="shared" si="22"/>
        <v>#DIV/0!</v>
      </c>
    </row>
    <row r="83" spans="1:25" s="432" customFormat="1" ht="15.75" x14ac:dyDescent="0.25">
      <c r="A83" s="400" t="s">
        <v>493</v>
      </c>
      <c r="B83" s="364">
        <v>221</v>
      </c>
      <c r="C83" s="984"/>
      <c r="D83" s="984"/>
      <c r="E83" s="394" t="s">
        <v>86</v>
      </c>
      <c r="F83" s="394" t="s">
        <v>86</v>
      </c>
      <c r="G83" s="394" t="s">
        <v>86</v>
      </c>
      <c r="H83" s="394" t="s">
        <v>86</v>
      </c>
      <c r="I83" s="394" t="s">
        <v>86</v>
      </c>
      <c r="J83" s="394" t="s">
        <v>86</v>
      </c>
      <c r="K83" s="394" t="s">
        <v>86</v>
      </c>
      <c r="L83" s="394" t="s">
        <v>86</v>
      </c>
      <c r="M83" s="435">
        <f t="shared" ref="M83:P84" si="23">M64+M20</f>
        <v>0</v>
      </c>
      <c r="N83" s="435">
        <f t="shared" si="23"/>
        <v>0</v>
      </c>
      <c r="O83" s="435">
        <f t="shared" si="23"/>
        <v>0</v>
      </c>
      <c r="P83" s="435">
        <f t="shared" si="23"/>
        <v>0</v>
      </c>
      <c r="Q83" s="394">
        <f>Q20+Q64</f>
        <v>0</v>
      </c>
      <c r="T83" s="435" t="e">
        <f t="shared" ref="T83:Y84" si="24">T20+T64</f>
        <v>#DIV/0!</v>
      </c>
      <c r="U83" s="435" t="e">
        <f t="shared" si="24"/>
        <v>#DIV/0!</v>
      </c>
      <c r="V83" s="435" t="e">
        <f t="shared" si="24"/>
        <v>#DIV/0!</v>
      </c>
      <c r="W83" s="435" t="e">
        <f t="shared" si="24"/>
        <v>#DIV/0!</v>
      </c>
      <c r="X83" s="435" t="e">
        <f t="shared" si="24"/>
        <v>#DIV/0!</v>
      </c>
      <c r="Y83" s="435" t="e">
        <f t="shared" si="24"/>
        <v>#DIV/0!</v>
      </c>
    </row>
    <row r="84" spans="1:25" s="432" customFormat="1" ht="15.75" x14ac:dyDescent="0.25">
      <c r="A84" s="400" t="s">
        <v>494</v>
      </c>
      <c r="B84" s="364">
        <v>222</v>
      </c>
      <c r="C84" s="984"/>
      <c r="D84" s="984"/>
      <c r="E84" s="394" t="s">
        <v>86</v>
      </c>
      <c r="F84" s="394" t="s">
        <v>86</v>
      </c>
      <c r="G84" s="394" t="s">
        <v>86</v>
      </c>
      <c r="H84" s="394" t="s">
        <v>86</v>
      </c>
      <c r="I84" s="394" t="s">
        <v>86</v>
      </c>
      <c r="J84" s="394" t="s">
        <v>86</v>
      </c>
      <c r="K84" s="394" t="s">
        <v>86</v>
      </c>
      <c r="L84" s="394" t="s">
        <v>86</v>
      </c>
      <c r="M84" s="435">
        <f t="shared" si="23"/>
        <v>0</v>
      </c>
      <c r="N84" s="435">
        <f t="shared" si="23"/>
        <v>0</v>
      </c>
      <c r="O84" s="435">
        <f t="shared" si="23"/>
        <v>0</v>
      </c>
      <c r="P84" s="435">
        <f t="shared" si="23"/>
        <v>0</v>
      </c>
      <c r="Q84" s="394">
        <f>Q21+Q65</f>
        <v>0</v>
      </c>
      <c r="T84" s="435" t="e">
        <f t="shared" si="24"/>
        <v>#DIV/0!</v>
      </c>
      <c r="U84" s="435" t="e">
        <f t="shared" si="24"/>
        <v>#DIV/0!</v>
      </c>
      <c r="V84" s="435" t="e">
        <f t="shared" si="24"/>
        <v>#DIV/0!</v>
      </c>
      <c r="W84" s="435" t="e">
        <f t="shared" si="24"/>
        <v>#DIV/0!</v>
      </c>
      <c r="X84" s="435" t="e">
        <f t="shared" si="24"/>
        <v>#DIV/0!</v>
      </c>
      <c r="Y84" s="435" t="e">
        <f t="shared" si="24"/>
        <v>#DIV/0!</v>
      </c>
    </row>
    <row r="85" spans="1:25" s="432" customFormat="1" ht="31.5" x14ac:dyDescent="0.25">
      <c r="A85" s="400" t="s">
        <v>545</v>
      </c>
      <c r="B85" s="364" t="s">
        <v>496</v>
      </c>
      <c r="C85" s="984"/>
      <c r="D85" s="984"/>
      <c r="E85" s="394" t="s">
        <v>86</v>
      </c>
      <c r="F85" s="394" t="s">
        <v>86</v>
      </c>
      <c r="G85" s="394" t="s">
        <v>86</v>
      </c>
      <c r="H85" s="394" t="s">
        <v>86</v>
      </c>
      <c r="I85" s="394" t="s">
        <v>86</v>
      </c>
      <c r="J85" s="394" t="s">
        <v>86</v>
      </c>
      <c r="K85" s="394" t="s">
        <v>86</v>
      </c>
      <c r="L85" s="394" t="s">
        <v>86</v>
      </c>
      <c r="M85" s="435">
        <f>M26+M56</f>
        <v>0</v>
      </c>
      <c r="N85" s="394">
        <f>N26+N56</f>
        <v>0</v>
      </c>
      <c r="O85" s="435">
        <f>O26+O56</f>
        <v>0</v>
      </c>
      <c r="P85" s="435">
        <f>P26+P56</f>
        <v>0</v>
      </c>
      <c r="Q85" s="394">
        <f>Q26+Q56</f>
        <v>0</v>
      </c>
      <c r="T85" s="435" t="e">
        <f t="shared" ref="T85:Y85" si="25">T26+T56</f>
        <v>#DIV/0!</v>
      </c>
      <c r="U85" s="435" t="e">
        <f t="shared" si="25"/>
        <v>#DIV/0!</v>
      </c>
      <c r="V85" s="435" t="e">
        <f t="shared" si="25"/>
        <v>#DIV/0!</v>
      </c>
      <c r="W85" s="435" t="e">
        <f t="shared" si="25"/>
        <v>#DIV/0!</v>
      </c>
      <c r="X85" s="435" t="e">
        <f t="shared" si="25"/>
        <v>#DIV/0!</v>
      </c>
      <c r="Y85" s="435" t="e">
        <f t="shared" si="25"/>
        <v>#DIV/0!</v>
      </c>
    </row>
    <row r="86" spans="1:25" s="432" customFormat="1" ht="15.75" x14ac:dyDescent="0.25">
      <c r="A86" s="400" t="s">
        <v>590</v>
      </c>
      <c r="B86" s="364">
        <v>223</v>
      </c>
      <c r="C86" s="984"/>
      <c r="D86" s="984"/>
      <c r="E86" s="394" t="s">
        <v>86</v>
      </c>
      <c r="F86" s="394" t="s">
        <v>86</v>
      </c>
      <c r="G86" s="394" t="s">
        <v>86</v>
      </c>
      <c r="H86" s="394" t="s">
        <v>86</v>
      </c>
      <c r="I86" s="394" t="s">
        <v>86</v>
      </c>
      <c r="J86" s="394" t="s">
        <v>86</v>
      </c>
      <c r="K86" s="394" t="s">
        <v>86</v>
      </c>
      <c r="L86" s="394" t="s">
        <v>86</v>
      </c>
      <c r="M86" s="444">
        <f t="shared" ref="M86:Q89" si="26">M22+M52</f>
        <v>0</v>
      </c>
      <c r="N86" s="394">
        <f t="shared" si="26"/>
        <v>0</v>
      </c>
      <c r="O86" s="444">
        <f t="shared" si="26"/>
        <v>0</v>
      </c>
      <c r="P86" s="435">
        <f t="shared" si="26"/>
        <v>0</v>
      </c>
      <c r="Q86" s="394">
        <f t="shared" si="26"/>
        <v>0</v>
      </c>
      <c r="T86" s="435" t="e">
        <f t="shared" ref="T86:Y89" si="27">T22+T52</f>
        <v>#DIV/0!</v>
      </c>
      <c r="U86" s="435" t="e">
        <f t="shared" si="27"/>
        <v>#DIV/0!</v>
      </c>
      <c r="V86" s="435" t="e">
        <f t="shared" si="27"/>
        <v>#DIV/0!</v>
      </c>
      <c r="W86" s="435" t="e">
        <f t="shared" si="27"/>
        <v>#DIV/0!</v>
      </c>
      <c r="X86" s="435" t="e">
        <f t="shared" si="27"/>
        <v>#DIV/0!</v>
      </c>
      <c r="Y86" s="435" t="e">
        <f t="shared" si="27"/>
        <v>#DIV/0!</v>
      </c>
    </row>
    <row r="87" spans="1:25" s="432" customFormat="1" ht="15.75" customHeight="1" x14ac:dyDescent="0.25">
      <c r="A87" s="488" t="s">
        <v>591</v>
      </c>
      <c r="B87" s="364" t="s">
        <v>538</v>
      </c>
      <c r="C87" s="984"/>
      <c r="D87" s="984"/>
      <c r="E87" s="394" t="s">
        <v>86</v>
      </c>
      <c r="F87" s="394" t="s">
        <v>86</v>
      </c>
      <c r="G87" s="394" t="s">
        <v>86</v>
      </c>
      <c r="H87" s="394" t="s">
        <v>86</v>
      </c>
      <c r="I87" s="394" t="s">
        <v>86</v>
      </c>
      <c r="J87" s="394" t="s">
        <v>86</v>
      </c>
      <c r="K87" s="394" t="s">
        <v>86</v>
      </c>
      <c r="L87" s="394" t="s">
        <v>86</v>
      </c>
      <c r="M87" s="444">
        <f t="shared" si="26"/>
        <v>0</v>
      </c>
      <c r="N87" s="394">
        <f t="shared" si="26"/>
        <v>0</v>
      </c>
      <c r="O87" s="444">
        <f t="shared" si="26"/>
        <v>0</v>
      </c>
      <c r="P87" s="435">
        <f t="shared" si="26"/>
        <v>0</v>
      </c>
      <c r="Q87" s="394">
        <f t="shared" si="26"/>
        <v>0</v>
      </c>
      <c r="T87" s="435" t="e">
        <f t="shared" si="27"/>
        <v>#DIV/0!</v>
      </c>
      <c r="U87" s="435" t="e">
        <f t="shared" si="27"/>
        <v>#DIV/0!</v>
      </c>
      <c r="V87" s="435" t="e">
        <f t="shared" si="27"/>
        <v>#DIV/0!</v>
      </c>
      <c r="W87" s="435" t="e">
        <f t="shared" si="27"/>
        <v>#DIV/0!</v>
      </c>
      <c r="X87" s="435" t="e">
        <f t="shared" si="27"/>
        <v>#DIV/0!</v>
      </c>
      <c r="Y87" s="435" t="e">
        <f t="shared" si="27"/>
        <v>#DIV/0!</v>
      </c>
    </row>
    <row r="88" spans="1:25" s="432" customFormat="1" ht="15.75" x14ac:dyDescent="0.25">
      <c r="A88" s="488" t="s">
        <v>592</v>
      </c>
      <c r="B88" s="364" t="s">
        <v>541</v>
      </c>
      <c r="C88" s="984"/>
      <c r="D88" s="984"/>
      <c r="E88" s="394" t="s">
        <v>86</v>
      </c>
      <c r="F88" s="394" t="s">
        <v>86</v>
      </c>
      <c r="G88" s="394" t="s">
        <v>86</v>
      </c>
      <c r="H88" s="394" t="s">
        <v>86</v>
      </c>
      <c r="I88" s="394" t="s">
        <v>86</v>
      </c>
      <c r="J88" s="394" t="s">
        <v>86</v>
      </c>
      <c r="K88" s="394" t="s">
        <v>86</v>
      </c>
      <c r="L88" s="394" t="s">
        <v>86</v>
      </c>
      <c r="M88" s="444">
        <f t="shared" si="26"/>
        <v>0</v>
      </c>
      <c r="N88" s="394">
        <f t="shared" si="26"/>
        <v>0</v>
      </c>
      <c r="O88" s="444">
        <f t="shared" si="26"/>
        <v>0</v>
      </c>
      <c r="P88" s="435">
        <f t="shared" si="26"/>
        <v>0</v>
      </c>
      <c r="Q88" s="394">
        <f t="shared" si="26"/>
        <v>0</v>
      </c>
      <c r="T88" s="435" t="e">
        <f t="shared" si="27"/>
        <v>#DIV/0!</v>
      </c>
      <c r="U88" s="435" t="e">
        <f t="shared" si="27"/>
        <v>#DIV/0!</v>
      </c>
      <c r="V88" s="435" t="e">
        <f t="shared" si="27"/>
        <v>#DIV/0!</v>
      </c>
      <c r="W88" s="435" t="e">
        <f t="shared" si="27"/>
        <v>#DIV/0!</v>
      </c>
      <c r="X88" s="435" t="e">
        <f t="shared" si="27"/>
        <v>#DIV/0!</v>
      </c>
      <c r="Y88" s="435" t="e">
        <f t="shared" si="27"/>
        <v>#DIV/0!</v>
      </c>
    </row>
    <row r="89" spans="1:25" s="432" customFormat="1" ht="15.75" x14ac:dyDescent="0.25">
      <c r="A89" s="488" t="s">
        <v>593</v>
      </c>
      <c r="B89" s="364" t="s">
        <v>543</v>
      </c>
      <c r="C89" s="984"/>
      <c r="D89" s="984"/>
      <c r="E89" s="394" t="s">
        <v>86</v>
      </c>
      <c r="F89" s="394" t="s">
        <v>86</v>
      </c>
      <c r="G89" s="394" t="s">
        <v>86</v>
      </c>
      <c r="H89" s="394" t="s">
        <v>86</v>
      </c>
      <c r="I89" s="394" t="s">
        <v>86</v>
      </c>
      <c r="J89" s="394" t="s">
        <v>86</v>
      </c>
      <c r="K89" s="394" t="s">
        <v>86</v>
      </c>
      <c r="L89" s="394" t="s">
        <v>86</v>
      </c>
      <c r="M89" s="444">
        <f t="shared" si="26"/>
        <v>0</v>
      </c>
      <c r="N89" s="394">
        <f t="shared" si="26"/>
        <v>0</v>
      </c>
      <c r="O89" s="444">
        <f t="shared" si="26"/>
        <v>0</v>
      </c>
      <c r="P89" s="435">
        <f t="shared" si="26"/>
        <v>0</v>
      </c>
      <c r="Q89" s="394">
        <f t="shared" si="26"/>
        <v>0</v>
      </c>
      <c r="T89" s="435" t="e">
        <f t="shared" si="27"/>
        <v>#DIV/0!</v>
      </c>
      <c r="U89" s="435" t="e">
        <f t="shared" si="27"/>
        <v>#DIV/0!</v>
      </c>
      <c r="V89" s="435" t="e">
        <f t="shared" si="27"/>
        <v>#DIV/0!</v>
      </c>
      <c r="W89" s="435" t="e">
        <f t="shared" si="27"/>
        <v>#DIV/0!</v>
      </c>
      <c r="X89" s="435" t="e">
        <f t="shared" si="27"/>
        <v>#DIV/0!</v>
      </c>
      <c r="Y89" s="435" t="e">
        <f t="shared" si="27"/>
        <v>#DIV/0!</v>
      </c>
    </row>
    <row r="90" spans="1:25" s="432" customFormat="1" ht="15.75" x14ac:dyDescent="0.25">
      <c r="A90" s="488" t="s">
        <v>576</v>
      </c>
      <c r="B90" s="364">
        <v>224</v>
      </c>
      <c r="C90" s="984"/>
      <c r="D90" s="984"/>
      <c r="E90" s="394" t="s">
        <v>86</v>
      </c>
      <c r="F90" s="394" t="s">
        <v>86</v>
      </c>
      <c r="G90" s="394" t="s">
        <v>86</v>
      </c>
      <c r="H90" s="394" t="s">
        <v>86</v>
      </c>
      <c r="I90" s="394" t="s">
        <v>86</v>
      </c>
      <c r="J90" s="394" t="s">
        <v>86</v>
      </c>
      <c r="K90" s="394" t="s">
        <v>86</v>
      </c>
      <c r="L90" s="394" t="s">
        <v>86</v>
      </c>
      <c r="M90" s="394">
        <f>M66</f>
        <v>0</v>
      </c>
      <c r="N90" s="394">
        <f>N66</f>
        <v>0</v>
      </c>
      <c r="O90" s="394">
        <f>O66</f>
        <v>0</v>
      </c>
      <c r="P90" s="435">
        <f>P66</f>
        <v>0</v>
      </c>
      <c r="Q90" s="394">
        <f>Q66</f>
        <v>0</v>
      </c>
      <c r="T90" s="435" t="e">
        <f t="shared" ref="T90:Y90" si="28">T66</f>
        <v>#DIV/0!</v>
      </c>
      <c r="U90" s="435" t="e">
        <f t="shared" si="28"/>
        <v>#DIV/0!</v>
      </c>
      <c r="V90" s="435" t="e">
        <f t="shared" si="28"/>
        <v>#DIV/0!</v>
      </c>
      <c r="W90" s="435" t="e">
        <f t="shared" si="28"/>
        <v>#DIV/0!</v>
      </c>
      <c r="X90" s="435" t="e">
        <f t="shared" si="28"/>
        <v>#DIV/0!</v>
      </c>
      <c r="Y90" s="435" t="e">
        <f t="shared" si="28"/>
        <v>#DIV/0!</v>
      </c>
    </row>
    <row r="91" spans="1:25" s="432" customFormat="1" ht="15.75" x14ac:dyDescent="0.25">
      <c r="A91" s="488" t="s">
        <v>497</v>
      </c>
      <c r="B91" s="364">
        <v>225</v>
      </c>
      <c r="C91" s="984"/>
      <c r="D91" s="984"/>
      <c r="E91" s="394" t="s">
        <v>86</v>
      </c>
      <c r="F91" s="394" t="s">
        <v>86</v>
      </c>
      <c r="G91" s="394" t="s">
        <v>86</v>
      </c>
      <c r="H91" s="394" t="s">
        <v>86</v>
      </c>
      <c r="I91" s="394" t="s">
        <v>86</v>
      </c>
      <c r="J91" s="394" t="s">
        <v>86</v>
      </c>
      <c r="K91" s="394" t="s">
        <v>86</v>
      </c>
      <c r="L91" s="394" t="s">
        <v>86</v>
      </c>
      <c r="M91" s="394">
        <f>M35+M67</f>
        <v>0</v>
      </c>
      <c r="N91" s="394">
        <f>N35+N67</f>
        <v>0</v>
      </c>
      <c r="O91" s="394">
        <f>O35+O67</f>
        <v>0</v>
      </c>
      <c r="P91" s="435">
        <f>P35+P67</f>
        <v>0</v>
      </c>
      <c r="Q91" s="394">
        <f>Q35+Q67</f>
        <v>0</v>
      </c>
      <c r="T91" s="435" t="e">
        <f t="shared" ref="T91:Y91" si="29">T35+T67</f>
        <v>#DIV/0!</v>
      </c>
      <c r="U91" s="435" t="e">
        <f t="shared" si="29"/>
        <v>#DIV/0!</v>
      </c>
      <c r="V91" s="435" t="e">
        <f t="shared" si="29"/>
        <v>#DIV/0!</v>
      </c>
      <c r="W91" s="435" t="e">
        <f t="shared" si="29"/>
        <v>#DIV/0!</v>
      </c>
      <c r="X91" s="435" t="e">
        <f t="shared" si="29"/>
        <v>#DIV/0!</v>
      </c>
      <c r="Y91" s="435" t="e">
        <f t="shared" si="29"/>
        <v>#DIV/0!</v>
      </c>
    </row>
    <row r="92" spans="1:25" s="432" customFormat="1" ht="17.25" customHeight="1" x14ac:dyDescent="0.25">
      <c r="A92" s="400" t="s">
        <v>577</v>
      </c>
      <c r="B92" s="364" t="s">
        <v>578</v>
      </c>
      <c r="C92" s="984"/>
      <c r="D92" s="984"/>
      <c r="E92" s="394" t="s">
        <v>86</v>
      </c>
      <c r="F92" s="394" t="s">
        <v>86</v>
      </c>
      <c r="G92" s="394" t="s">
        <v>86</v>
      </c>
      <c r="H92" s="394" t="s">
        <v>86</v>
      </c>
      <c r="I92" s="394" t="s">
        <v>86</v>
      </c>
      <c r="J92" s="394" t="s">
        <v>86</v>
      </c>
      <c r="K92" s="394" t="s">
        <v>86</v>
      </c>
      <c r="L92" s="394" t="s">
        <v>86</v>
      </c>
      <c r="M92" s="394">
        <f>M68</f>
        <v>0</v>
      </c>
      <c r="N92" s="394">
        <f>N68</f>
        <v>0</v>
      </c>
      <c r="O92" s="394">
        <f>O68</f>
        <v>0</v>
      </c>
      <c r="P92" s="435">
        <f>P68</f>
        <v>0</v>
      </c>
      <c r="Q92" s="394">
        <f>Q68</f>
        <v>0</v>
      </c>
      <c r="T92" s="435" t="s">
        <v>86</v>
      </c>
      <c r="U92" s="435" t="s">
        <v>86</v>
      </c>
      <c r="V92" s="435" t="s">
        <v>86</v>
      </c>
      <c r="W92" s="435" t="s">
        <v>86</v>
      </c>
      <c r="X92" s="435" t="s">
        <v>86</v>
      </c>
      <c r="Y92" s="435" t="s">
        <v>86</v>
      </c>
    </row>
    <row r="93" spans="1:25" s="432" customFormat="1" ht="15.75" x14ac:dyDescent="0.25">
      <c r="A93" s="400" t="s">
        <v>498</v>
      </c>
      <c r="B93" s="364">
        <v>226</v>
      </c>
      <c r="C93" s="984"/>
      <c r="D93" s="984"/>
      <c r="E93" s="394" t="s">
        <v>86</v>
      </c>
      <c r="F93" s="394" t="s">
        <v>86</v>
      </c>
      <c r="G93" s="394" t="s">
        <v>86</v>
      </c>
      <c r="H93" s="394" t="s">
        <v>86</v>
      </c>
      <c r="I93" s="394" t="s">
        <v>86</v>
      </c>
      <c r="J93" s="394" t="s">
        <v>86</v>
      </c>
      <c r="K93" s="394" t="s">
        <v>86</v>
      </c>
      <c r="L93" s="394" t="s">
        <v>86</v>
      </c>
      <c r="M93" s="394">
        <f>M36+M69</f>
        <v>0</v>
      </c>
      <c r="N93" s="394">
        <f>N36+N69</f>
        <v>0</v>
      </c>
      <c r="O93" s="394">
        <f>O36+O69</f>
        <v>0</v>
      </c>
      <c r="P93" s="435">
        <f>P36+P69</f>
        <v>0</v>
      </c>
      <c r="Q93" s="394">
        <f>Q36+Q69</f>
        <v>0</v>
      </c>
      <c r="T93" s="435" t="e">
        <f t="shared" ref="T93:Y93" si="30">T36+T69</f>
        <v>#DIV/0!</v>
      </c>
      <c r="U93" s="435" t="e">
        <f t="shared" si="30"/>
        <v>#DIV/0!</v>
      </c>
      <c r="V93" s="435" t="e">
        <f t="shared" si="30"/>
        <v>#DIV/0!</v>
      </c>
      <c r="W93" s="435" t="e">
        <f t="shared" si="30"/>
        <v>#DIV/0!</v>
      </c>
      <c r="X93" s="435" t="e">
        <f t="shared" si="30"/>
        <v>#DIV/0!</v>
      </c>
      <c r="Y93" s="435" t="e">
        <f t="shared" si="30"/>
        <v>#DIV/0!</v>
      </c>
    </row>
    <row r="94" spans="1:25" s="432" customFormat="1" ht="16.5" customHeight="1" x14ac:dyDescent="0.25">
      <c r="A94" s="400" t="s">
        <v>547</v>
      </c>
      <c r="B94" s="364" t="s">
        <v>548</v>
      </c>
      <c r="C94" s="984"/>
      <c r="D94" s="984"/>
      <c r="E94" s="394" t="s">
        <v>86</v>
      </c>
      <c r="F94" s="394" t="s">
        <v>86</v>
      </c>
      <c r="G94" s="394" t="s">
        <v>86</v>
      </c>
      <c r="H94" s="394" t="s">
        <v>86</v>
      </c>
      <c r="I94" s="394" t="s">
        <v>86</v>
      </c>
      <c r="J94" s="394" t="s">
        <v>86</v>
      </c>
      <c r="K94" s="394" t="s">
        <v>86</v>
      </c>
      <c r="L94" s="394" t="s">
        <v>86</v>
      </c>
      <c r="M94" s="394">
        <f>M27+M57</f>
        <v>0</v>
      </c>
      <c r="N94" s="394">
        <f>N27+N57</f>
        <v>0</v>
      </c>
      <c r="O94" s="394">
        <f>O27+O57</f>
        <v>0</v>
      </c>
      <c r="P94" s="435">
        <f>P27+P57</f>
        <v>0</v>
      </c>
      <c r="Q94" s="394">
        <f>Q27+Q57</f>
        <v>0</v>
      </c>
      <c r="T94" s="435" t="e">
        <f t="shared" ref="T94:Y94" si="31">T27+T57</f>
        <v>#DIV/0!</v>
      </c>
      <c r="U94" s="435" t="e">
        <f t="shared" si="31"/>
        <v>#DIV/0!</v>
      </c>
      <c r="V94" s="435" t="e">
        <f t="shared" si="31"/>
        <v>#DIV/0!</v>
      </c>
      <c r="W94" s="435" t="e">
        <f t="shared" si="31"/>
        <v>#DIV/0!</v>
      </c>
      <c r="X94" s="435" t="e">
        <f t="shared" si="31"/>
        <v>#DIV/0!</v>
      </c>
      <c r="Y94" s="435" t="e">
        <f t="shared" si="31"/>
        <v>#DIV/0!</v>
      </c>
    </row>
    <row r="95" spans="1:25" s="432" customFormat="1" ht="15.75" x14ac:dyDescent="0.25">
      <c r="A95" s="488" t="s">
        <v>500</v>
      </c>
      <c r="B95" s="364">
        <v>262</v>
      </c>
      <c r="C95" s="984"/>
      <c r="D95" s="984"/>
      <c r="E95" s="394" t="s">
        <v>86</v>
      </c>
      <c r="F95" s="394" t="s">
        <v>86</v>
      </c>
      <c r="G95" s="394" t="s">
        <v>86</v>
      </c>
      <c r="H95" s="394" t="s">
        <v>86</v>
      </c>
      <c r="I95" s="394" t="s">
        <v>86</v>
      </c>
      <c r="J95" s="394" t="s">
        <v>86</v>
      </c>
      <c r="K95" s="394" t="s">
        <v>86</v>
      </c>
      <c r="L95" s="394" t="s">
        <v>86</v>
      </c>
      <c r="M95" s="394">
        <f>M34</f>
        <v>0</v>
      </c>
      <c r="N95" s="394">
        <f>N34</f>
        <v>0</v>
      </c>
      <c r="O95" s="394">
        <f>O34</f>
        <v>0</v>
      </c>
      <c r="P95" s="435">
        <f>P34</f>
        <v>0</v>
      </c>
      <c r="Q95" s="394">
        <f>Q34</f>
        <v>0</v>
      </c>
      <c r="T95" s="435" t="e">
        <f t="shared" ref="T95:Y95" si="32">T34</f>
        <v>#DIV/0!</v>
      </c>
      <c r="U95" s="435" t="e">
        <f t="shared" si="32"/>
        <v>#DIV/0!</v>
      </c>
      <c r="V95" s="435" t="e">
        <f t="shared" si="32"/>
        <v>#DIV/0!</v>
      </c>
      <c r="W95" s="435" t="e">
        <f t="shared" si="32"/>
        <v>#DIV/0!</v>
      </c>
      <c r="X95" s="435" t="e">
        <f t="shared" si="32"/>
        <v>#DIV/0!</v>
      </c>
      <c r="Y95" s="435" t="e">
        <f t="shared" si="32"/>
        <v>#DIV/0!</v>
      </c>
    </row>
    <row r="96" spans="1:25" s="432" customFormat="1" ht="15.75" x14ac:dyDescent="0.25">
      <c r="A96" s="400" t="s">
        <v>594</v>
      </c>
      <c r="B96" s="364">
        <v>290</v>
      </c>
      <c r="C96" s="984"/>
      <c r="D96" s="984"/>
      <c r="E96" s="394" t="s">
        <v>86</v>
      </c>
      <c r="F96" s="394" t="s">
        <v>86</v>
      </c>
      <c r="G96" s="394" t="s">
        <v>86</v>
      </c>
      <c r="H96" s="394" t="s">
        <v>86</v>
      </c>
      <c r="I96" s="394" t="s">
        <v>86</v>
      </c>
      <c r="J96" s="394" t="s">
        <v>86</v>
      </c>
      <c r="K96" s="394" t="s">
        <v>86</v>
      </c>
      <c r="L96" s="394" t="s">
        <v>86</v>
      </c>
      <c r="M96" s="394">
        <f>M71+M70</f>
        <v>0</v>
      </c>
      <c r="N96" s="394">
        <f>N71+N70</f>
        <v>0</v>
      </c>
      <c r="O96" s="394">
        <f>O71+O70</f>
        <v>0</v>
      </c>
      <c r="P96" s="435">
        <f>P71+P70</f>
        <v>0</v>
      </c>
      <c r="Q96" s="394">
        <f>Q71+Q70</f>
        <v>0</v>
      </c>
      <c r="T96" s="435" t="e">
        <f t="shared" ref="T96:Y96" si="33">T71+T70</f>
        <v>#DIV/0!</v>
      </c>
      <c r="U96" s="435" t="e">
        <f t="shared" si="33"/>
        <v>#DIV/0!</v>
      </c>
      <c r="V96" s="435" t="e">
        <f t="shared" si="33"/>
        <v>#DIV/0!</v>
      </c>
      <c r="W96" s="435" t="e">
        <f t="shared" si="33"/>
        <v>#DIV/0!</v>
      </c>
      <c r="X96" s="435" t="e">
        <f t="shared" si="33"/>
        <v>#DIV/0!</v>
      </c>
      <c r="Y96" s="435" t="e">
        <f t="shared" si="33"/>
        <v>#DIV/0!</v>
      </c>
    </row>
    <row r="97" spans="1:38" s="432" customFormat="1" ht="35.25" customHeight="1" x14ac:dyDescent="0.25">
      <c r="A97" s="400" t="s">
        <v>582</v>
      </c>
      <c r="B97" s="364" t="s">
        <v>426</v>
      </c>
      <c r="C97" s="984"/>
      <c r="D97" s="984"/>
      <c r="E97" s="394" t="s">
        <v>86</v>
      </c>
      <c r="F97" s="394" t="s">
        <v>86</v>
      </c>
      <c r="G97" s="394" t="s">
        <v>86</v>
      </c>
      <c r="H97" s="394" t="s">
        <v>86</v>
      </c>
      <c r="I97" s="394" t="s">
        <v>86</v>
      </c>
      <c r="J97" s="394" t="s">
        <v>86</v>
      </c>
      <c r="K97" s="394" t="s">
        <v>86</v>
      </c>
      <c r="L97" s="394" t="s">
        <v>86</v>
      </c>
      <c r="M97" s="394">
        <f t="shared" ref="M97:Q98" si="34">M72</f>
        <v>0</v>
      </c>
      <c r="N97" s="394">
        <f t="shared" si="34"/>
        <v>0</v>
      </c>
      <c r="O97" s="394">
        <f t="shared" si="34"/>
        <v>0</v>
      </c>
      <c r="P97" s="435">
        <f t="shared" si="34"/>
        <v>0</v>
      </c>
      <c r="Q97" s="394">
        <f t="shared" si="34"/>
        <v>0</v>
      </c>
      <c r="T97" s="435" t="e">
        <f t="shared" ref="T97:Y98" si="35">T72</f>
        <v>#DIV/0!</v>
      </c>
      <c r="U97" s="435" t="e">
        <f t="shared" si="35"/>
        <v>#DIV/0!</v>
      </c>
      <c r="V97" s="435" t="e">
        <f t="shared" si="35"/>
        <v>#DIV/0!</v>
      </c>
      <c r="W97" s="435" t="e">
        <f t="shared" si="35"/>
        <v>#DIV/0!</v>
      </c>
      <c r="X97" s="435" t="e">
        <f t="shared" si="35"/>
        <v>#DIV/0!</v>
      </c>
      <c r="Y97" s="435" t="e">
        <f t="shared" si="35"/>
        <v>#DIV/0!</v>
      </c>
    </row>
    <row r="98" spans="1:38" s="432" customFormat="1" ht="15.75" x14ac:dyDescent="0.25">
      <c r="A98" s="400" t="s">
        <v>503</v>
      </c>
      <c r="B98" s="364">
        <v>310</v>
      </c>
      <c r="C98" s="984"/>
      <c r="D98" s="984"/>
      <c r="E98" s="394" t="s">
        <v>86</v>
      </c>
      <c r="F98" s="394" t="s">
        <v>86</v>
      </c>
      <c r="G98" s="394" t="s">
        <v>86</v>
      </c>
      <c r="H98" s="394" t="s">
        <v>86</v>
      </c>
      <c r="I98" s="394" t="s">
        <v>86</v>
      </c>
      <c r="J98" s="394" t="s">
        <v>86</v>
      </c>
      <c r="K98" s="394" t="s">
        <v>86</v>
      </c>
      <c r="L98" s="394" t="s">
        <v>86</v>
      </c>
      <c r="M98" s="394">
        <f t="shared" si="34"/>
        <v>0</v>
      </c>
      <c r="N98" s="394">
        <f t="shared" si="34"/>
        <v>0</v>
      </c>
      <c r="O98" s="394">
        <f t="shared" si="34"/>
        <v>0</v>
      </c>
      <c r="P98" s="435">
        <f t="shared" si="34"/>
        <v>0</v>
      </c>
      <c r="Q98" s="394">
        <f t="shared" si="34"/>
        <v>0</v>
      </c>
      <c r="T98" s="435" t="e">
        <f t="shared" si="35"/>
        <v>#DIV/0!</v>
      </c>
      <c r="U98" s="435" t="e">
        <f t="shared" si="35"/>
        <v>#DIV/0!</v>
      </c>
      <c r="V98" s="435" t="e">
        <f t="shared" si="35"/>
        <v>#DIV/0!</v>
      </c>
      <c r="W98" s="435" t="e">
        <f t="shared" si="35"/>
        <v>#DIV/0!</v>
      </c>
      <c r="X98" s="435" t="e">
        <f t="shared" si="35"/>
        <v>#DIV/0!</v>
      </c>
      <c r="Y98" s="435" t="e">
        <f t="shared" si="35"/>
        <v>#DIV/0!</v>
      </c>
    </row>
    <row r="99" spans="1:38" s="432" customFormat="1" ht="15.75" x14ac:dyDescent="0.25">
      <c r="A99" s="400" t="s">
        <v>583</v>
      </c>
      <c r="B99" s="364">
        <v>340</v>
      </c>
      <c r="C99" s="984"/>
      <c r="D99" s="984"/>
      <c r="E99" s="394" t="s">
        <v>86</v>
      </c>
      <c r="F99" s="394" t="s">
        <v>86</v>
      </c>
      <c r="G99" s="394" t="s">
        <v>86</v>
      </c>
      <c r="H99" s="394" t="s">
        <v>86</v>
      </c>
      <c r="I99" s="394" t="s">
        <v>86</v>
      </c>
      <c r="J99" s="394" t="s">
        <v>86</v>
      </c>
      <c r="K99" s="394" t="s">
        <v>86</v>
      </c>
      <c r="L99" s="394" t="s">
        <v>86</v>
      </c>
      <c r="M99" s="394">
        <f>M37+M38+M74</f>
        <v>0</v>
      </c>
      <c r="N99" s="394">
        <f>N37+N38+N74</f>
        <v>0</v>
      </c>
      <c r="O99" s="394">
        <f>O37+O38+O74</f>
        <v>0</v>
      </c>
      <c r="P99" s="435">
        <f>P37+P38+P74</f>
        <v>0</v>
      </c>
      <c r="Q99" s="394">
        <f>Q37+Q38+Q74</f>
        <v>0</v>
      </c>
      <c r="T99" s="435" t="e">
        <f t="shared" ref="T99:Y99" si="36">T37+T38+T74</f>
        <v>#DIV/0!</v>
      </c>
      <c r="U99" s="435" t="e">
        <f t="shared" si="36"/>
        <v>#DIV/0!</v>
      </c>
      <c r="V99" s="435" t="e">
        <f t="shared" si="36"/>
        <v>#DIV/0!</v>
      </c>
      <c r="W99" s="435" t="e">
        <f t="shared" si="36"/>
        <v>#DIV/0!</v>
      </c>
      <c r="X99" s="435" t="e">
        <f t="shared" si="36"/>
        <v>#DIV/0!</v>
      </c>
      <c r="Y99" s="435" t="e">
        <f t="shared" si="36"/>
        <v>#DIV/0!</v>
      </c>
    </row>
    <row r="100" spans="1:38" s="432" customFormat="1" ht="15.75" x14ac:dyDescent="0.25">
      <c r="A100" s="488" t="s">
        <v>595</v>
      </c>
      <c r="B100" s="364" t="s">
        <v>550</v>
      </c>
      <c r="C100" s="984"/>
      <c r="D100" s="984"/>
      <c r="E100" s="394" t="s">
        <v>86</v>
      </c>
      <c r="F100" s="394" t="s">
        <v>86</v>
      </c>
      <c r="G100" s="394" t="s">
        <v>86</v>
      </c>
      <c r="H100" s="394" t="s">
        <v>86</v>
      </c>
      <c r="I100" s="394" t="s">
        <v>86</v>
      </c>
      <c r="J100" s="394" t="s">
        <v>86</v>
      </c>
      <c r="K100" s="394" t="s">
        <v>86</v>
      </c>
      <c r="L100" s="394" t="s">
        <v>86</v>
      </c>
      <c r="M100" s="394">
        <f>M58+M28</f>
        <v>0</v>
      </c>
      <c r="N100" s="394">
        <f>N58+N28</f>
        <v>0</v>
      </c>
      <c r="O100" s="394">
        <f>O58+O28</f>
        <v>0</v>
      </c>
      <c r="P100" s="435">
        <f>P58+P28</f>
        <v>0</v>
      </c>
      <c r="Q100" s="394">
        <f>Q58+Q28</f>
        <v>0</v>
      </c>
      <c r="T100" s="435" t="e">
        <f t="shared" ref="T100:Y100" si="37">T58+T28</f>
        <v>#DIV/0!</v>
      </c>
      <c r="U100" s="435" t="e">
        <f t="shared" si="37"/>
        <v>#DIV/0!</v>
      </c>
      <c r="V100" s="435" t="e">
        <f t="shared" si="37"/>
        <v>#DIV/0!</v>
      </c>
      <c r="W100" s="435" t="e">
        <f t="shared" si="37"/>
        <v>#DIV/0!</v>
      </c>
      <c r="X100" s="435" t="e">
        <f t="shared" si="37"/>
        <v>#DIV/0!</v>
      </c>
      <c r="Y100" s="435" t="e">
        <f t="shared" si="37"/>
        <v>#DIV/0!</v>
      </c>
    </row>
    <row r="101" spans="1:38" s="432" customFormat="1" ht="18.75" customHeight="1" x14ac:dyDescent="0.25">
      <c r="A101" s="400" t="s">
        <v>557</v>
      </c>
      <c r="B101" s="364" t="s">
        <v>558</v>
      </c>
      <c r="C101" s="984"/>
      <c r="D101" s="984"/>
      <c r="E101" s="394" t="s">
        <v>86</v>
      </c>
      <c r="F101" s="394" t="s">
        <v>86</v>
      </c>
      <c r="G101" s="394" t="s">
        <v>86</v>
      </c>
      <c r="H101" s="394" t="s">
        <v>86</v>
      </c>
      <c r="I101" s="394" t="s">
        <v>86</v>
      </c>
      <c r="J101" s="394" t="s">
        <v>86</v>
      </c>
      <c r="K101" s="394" t="s">
        <v>86</v>
      </c>
      <c r="L101" s="394" t="s">
        <v>86</v>
      </c>
      <c r="M101" s="394">
        <f t="shared" ref="M101:Q102" si="38">M39</f>
        <v>0</v>
      </c>
      <c r="N101" s="394">
        <f t="shared" si="38"/>
        <v>0</v>
      </c>
      <c r="O101" s="394">
        <f t="shared" si="38"/>
        <v>0</v>
      </c>
      <c r="P101" s="435">
        <f t="shared" si="38"/>
        <v>0</v>
      </c>
      <c r="Q101" s="394">
        <f t="shared" si="38"/>
        <v>0</v>
      </c>
      <c r="T101" s="435" t="e">
        <f t="shared" ref="T101:Y102" si="39">T39</f>
        <v>#DIV/0!</v>
      </c>
      <c r="U101" s="435" t="e">
        <f t="shared" si="39"/>
        <v>#DIV/0!</v>
      </c>
      <c r="V101" s="435" t="e">
        <f t="shared" si="39"/>
        <v>#DIV/0!</v>
      </c>
      <c r="W101" s="435" t="e">
        <f t="shared" si="39"/>
        <v>#DIV/0!</v>
      </c>
      <c r="X101" s="435" t="e">
        <f t="shared" si="39"/>
        <v>#DIV/0!</v>
      </c>
      <c r="Y101" s="435" t="e">
        <f t="shared" si="39"/>
        <v>#DIV/0!</v>
      </c>
    </row>
    <row r="102" spans="1:38" s="432" customFormat="1" ht="18.75" customHeight="1" x14ac:dyDescent="0.25">
      <c r="A102" s="580" t="s">
        <v>596</v>
      </c>
      <c r="B102" s="364" t="s">
        <v>561</v>
      </c>
      <c r="C102" s="984"/>
      <c r="D102" s="984"/>
      <c r="E102" s="394" t="str">
        <f>E40</f>
        <v>Х</v>
      </c>
      <c r="F102" s="394" t="str">
        <f>F40</f>
        <v>Х</v>
      </c>
      <c r="G102" s="394" t="s">
        <v>86</v>
      </c>
      <c r="H102" s="394" t="str">
        <f>H40</f>
        <v>Х</v>
      </c>
      <c r="I102" s="394" t="str">
        <f>I40</f>
        <v>Х</v>
      </c>
      <c r="J102" s="394" t="str">
        <f>J40</f>
        <v>Х</v>
      </c>
      <c r="K102" s="394" t="s">
        <v>86</v>
      </c>
      <c r="L102" s="394" t="str">
        <f>L40</f>
        <v>Х</v>
      </c>
      <c r="M102" s="394">
        <f t="shared" si="38"/>
        <v>0</v>
      </c>
      <c r="N102" s="394">
        <f t="shared" si="38"/>
        <v>0</v>
      </c>
      <c r="O102" s="394">
        <f t="shared" si="38"/>
        <v>0</v>
      </c>
      <c r="P102" s="435">
        <f t="shared" si="38"/>
        <v>0</v>
      </c>
      <c r="Q102" s="394">
        <f t="shared" si="38"/>
        <v>0</v>
      </c>
      <c r="T102" s="435" t="e">
        <f t="shared" si="39"/>
        <v>#DIV/0!</v>
      </c>
      <c r="U102" s="435" t="e">
        <f t="shared" si="39"/>
        <v>#DIV/0!</v>
      </c>
      <c r="V102" s="435" t="e">
        <f t="shared" si="39"/>
        <v>#DIV/0!</v>
      </c>
      <c r="W102" s="435" t="e">
        <f t="shared" si="39"/>
        <v>#DIV/0!</v>
      </c>
      <c r="X102" s="435" t="e">
        <f t="shared" si="39"/>
        <v>#DIV/0!</v>
      </c>
      <c r="Y102" s="435" t="e">
        <f t="shared" si="39"/>
        <v>#DIV/0!</v>
      </c>
    </row>
    <row r="103" spans="1:38" s="492" customFormat="1" ht="20.25" customHeight="1" x14ac:dyDescent="0.25">
      <c r="A103" s="489" t="s">
        <v>597</v>
      </c>
      <c r="B103" s="581"/>
      <c r="C103" s="985"/>
      <c r="D103" s="985"/>
      <c r="E103" s="491"/>
      <c r="F103" s="491"/>
      <c r="G103" s="491"/>
      <c r="H103" s="491"/>
      <c r="I103" s="491"/>
      <c r="J103" s="491"/>
      <c r="K103" s="491"/>
      <c r="L103" s="491"/>
      <c r="M103" s="457">
        <f>SUM(M80:M102)</f>
        <v>0</v>
      </c>
      <c r="N103" s="457">
        <f>SUM(N80:N102)</f>
        <v>0</v>
      </c>
      <c r="O103" s="457">
        <f>SUM(O80:O102)</f>
        <v>0</v>
      </c>
      <c r="P103" s="457">
        <f>SUM(P80:P102)</f>
        <v>0</v>
      </c>
      <c r="Q103" s="457">
        <f>SUM(Q80:Q102)</f>
        <v>0</v>
      </c>
      <c r="T103" s="457" t="e">
        <f t="shared" ref="T103:Y103" si="40">SUM(T80:T102)</f>
        <v>#DIV/0!</v>
      </c>
      <c r="U103" s="457" t="e">
        <f t="shared" si="40"/>
        <v>#DIV/0!</v>
      </c>
      <c r="V103" s="457" t="e">
        <f t="shared" si="40"/>
        <v>#DIV/0!</v>
      </c>
      <c r="W103" s="457" t="e">
        <f t="shared" si="40"/>
        <v>#DIV/0!</v>
      </c>
      <c r="X103" s="457" t="e">
        <f t="shared" si="40"/>
        <v>#DIV/0!</v>
      </c>
      <c r="Y103" s="457" t="e">
        <f t="shared" si="40"/>
        <v>#DIV/0!</v>
      </c>
    </row>
    <row r="104" spans="1:38" s="414" customFormat="1" ht="15.75" x14ac:dyDescent="0.25">
      <c r="A104" s="582"/>
      <c r="B104" s="493"/>
      <c r="C104" s="493"/>
      <c r="D104" s="493"/>
      <c r="E104" s="459"/>
      <c r="F104" s="459"/>
      <c r="G104" s="459"/>
      <c r="H104" s="459"/>
      <c r="I104" s="459"/>
      <c r="J104" s="459"/>
      <c r="K104" s="459"/>
      <c r="L104" s="459"/>
      <c r="M104" s="459"/>
      <c r="N104" s="459"/>
      <c r="O104" s="459"/>
      <c r="P104" s="459"/>
      <c r="Q104" s="459"/>
      <c r="R104" s="599"/>
      <c r="S104" s="367"/>
      <c r="T104" s="600" t="e">
        <f t="shared" ref="T104:Y104" si="41">T103/T110/12</f>
        <v>#DIV/0!</v>
      </c>
      <c r="U104" s="600" t="e">
        <f t="shared" si="41"/>
        <v>#DIV/0!</v>
      </c>
      <c r="V104" s="601" t="e">
        <f t="shared" si="41"/>
        <v>#DIV/0!</v>
      </c>
      <c r="W104" s="601" t="e">
        <f t="shared" si="41"/>
        <v>#DIV/0!</v>
      </c>
      <c r="X104" s="601" t="e">
        <f t="shared" si="41"/>
        <v>#DIV/0!</v>
      </c>
      <c r="Y104" s="601" t="e">
        <f t="shared" si="41"/>
        <v>#DIV/0!</v>
      </c>
    </row>
    <row r="105" spans="1:38" s="414" customFormat="1" ht="15.75" customHeight="1" x14ac:dyDescent="0.25">
      <c r="A105" s="496" t="s">
        <v>599</v>
      </c>
      <c r="B105" s="493"/>
      <c r="C105" s="496"/>
      <c r="D105" s="496"/>
      <c r="E105" s="496"/>
      <c r="F105" s="496"/>
      <c r="G105" s="496"/>
      <c r="H105" s="496"/>
      <c r="I105" s="496"/>
      <c r="J105" s="496"/>
      <c r="K105" s="496"/>
      <c r="L105" s="496"/>
      <c r="M105" s="496"/>
      <c r="N105" s="496"/>
      <c r="O105" s="497"/>
      <c r="P105" s="497"/>
      <c r="Q105" s="367">
        <f>Q103</f>
        <v>0</v>
      </c>
      <c r="R105" s="557"/>
      <c r="S105" s="367"/>
      <c r="T105" s="602" t="e">
        <f t="shared" ref="T105:Y105" si="42">T103</f>
        <v>#DIV/0!</v>
      </c>
      <c r="U105" s="602" t="e">
        <f t="shared" si="42"/>
        <v>#DIV/0!</v>
      </c>
      <c r="V105" s="602" t="e">
        <f t="shared" si="42"/>
        <v>#DIV/0!</v>
      </c>
      <c r="W105" s="602" t="e">
        <f t="shared" si="42"/>
        <v>#DIV/0!</v>
      </c>
      <c r="X105" s="602" t="e">
        <f t="shared" si="42"/>
        <v>#DIV/0!</v>
      </c>
      <c r="Y105" s="602" t="e">
        <f t="shared" si="42"/>
        <v>#DIV/0!</v>
      </c>
    </row>
    <row r="106" spans="1:38" s="414" customFormat="1" ht="12.75" hidden="1" customHeight="1" x14ac:dyDescent="0.25">
      <c r="A106" s="496" t="s">
        <v>601</v>
      </c>
      <c r="B106" s="497"/>
      <c r="C106" s="500"/>
      <c r="D106" s="500"/>
      <c r="E106" s="500"/>
      <c r="F106" s="500"/>
      <c r="G106" s="500"/>
      <c r="H106" s="500"/>
      <c r="I106" s="500"/>
      <c r="J106" s="500"/>
      <c r="K106" s="500"/>
      <c r="L106" s="500"/>
      <c r="M106" s="500"/>
      <c r="N106" s="500"/>
      <c r="O106" s="459"/>
      <c r="P106" s="459"/>
      <c r="Q106" s="501"/>
      <c r="R106" s="557"/>
      <c r="S106" s="367"/>
    </row>
    <row r="107" spans="1:38" s="414" customFormat="1" ht="12.75" hidden="1" customHeight="1" x14ac:dyDescent="0.25">
      <c r="A107" s="500" t="s">
        <v>602</v>
      </c>
      <c r="B107" s="493"/>
      <c r="C107" s="500"/>
      <c r="D107" s="500"/>
      <c r="E107" s="500"/>
      <c r="F107" s="500"/>
      <c r="G107" s="500"/>
      <c r="H107" s="500"/>
      <c r="I107" s="500"/>
      <c r="J107" s="500"/>
      <c r="K107" s="500"/>
      <c r="L107" s="500"/>
      <c r="M107" s="500"/>
      <c r="N107" s="500"/>
      <c r="O107" s="459"/>
      <c r="P107" s="459"/>
      <c r="Q107" s="501"/>
      <c r="R107" s="557"/>
      <c r="S107" s="367"/>
    </row>
    <row r="108" spans="1:38" s="414" customFormat="1" ht="16.5" customHeight="1" x14ac:dyDescent="0.25">
      <c r="A108" s="500" t="s">
        <v>602</v>
      </c>
      <c r="B108" s="493"/>
      <c r="C108" s="500"/>
      <c r="D108" s="500"/>
      <c r="E108" s="500"/>
      <c r="F108" s="500"/>
      <c r="G108" s="500"/>
      <c r="H108" s="500"/>
      <c r="I108" s="500"/>
      <c r="J108" s="500"/>
      <c r="K108" s="500"/>
      <c r="L108" s="500"/>
      <c r="M108" s="500"/>
      <c r="N108" s="500"/>
      <c r="O108" s="459"/>
      <c r="P108" s="459"/>
      <c r="Q108" s="502">
        <v>0.02</v>
      </c>
      <c r="R108" s="557"/>
      <c r="S108" s="367"/>
      <c r="T108" s="502">
        <v>0.02</v>
      </c>
      <c r="U108" s="502">
        <v>0.02</v>
      </c>
      <c r="V108" s="502">
        <v>0.02</v>
      </c>
      <c r="W108" s="502">
        <v>0.02</v>
      </c>
      <c r="X108" s="502">
        <v>0.02</v>
      </c>
      <c r="Y108" s="502">
        <v>0.02</v>
      </c>
      <c r="AB108" s="558"/>
      <c r="AC108" s="559"/>
      <c r="AD108" s="1010" t="s">
        <v>635</v>
      </c>
      <c r="AE108" s="1010" t="s">
        <v>636</v>
      </c>
      <c r="AF108" s="1010" t="s">
        <v>623</v>
      </c>
      <c r="AG108" s="1010" t="s">
        <v>644</v>
      </c>
      <c r="AH108" s="1010" t="s">
        <v>627</v>
      </c>
      <c r="AI108" s="1010" t="s">
        <v>639</v>
      </c>
      <c r="AJ108" s="559"/>
      <c r="AK108" s="559"/>
      <c r="AL108" s="495"/>
    </row>
    <row r="109" spans="1:38" s="414" customFormat="1" ht="15.75" x14ac:dyDescent="0.25">
      <c r="A109" s="500" t="s">
        <v>604</v>
      </c>
      <c r="B109" s="493"/>
      <c r="C109" s="503"/>
      <c r="D109" s="503"/>
      <c r="E109" s="503"/>
      <c r="F109" s="503"/>
      <c r="G109" s="503"/>
      <c r="H109" s="503"/>
      <c r="I109" s="503"/>
      <c r="J109" s="503"/>
      <c r="K109" s="503"/>
      <c r="L109" s="503"/>
      <c r="M109" s="503"/>
      <c r="N109" s="503"/>
      <c r="O109" s="459"/>
      <c r="P109" s="459"/>
      <c r="Q109" s="504">
        <f>Q105+Q105*Q108</f>
        <v>0</v>
      </c>
      <c r="R109" s="557"/>
      <c r="S109" s="367"/>
      <c r="T109" s="504" t="e">
        <f t="shared" ref="T109:Y109" si="43">T105+T105*T108</f>
        <v>#DIV/0!</v>
      </c>
      <c r="U109" s="504" t="e">
        <f t="shared" si="43"/>
        <v>#DIV/0!</v>
      </c>
      <c r="V109" s="504" t="e">
        <f t="shared" si="43"/>
        <v>#DIV/0!</v>
      </c>
      <c r="W109" s="504" t="e">
        <f t="shared" si="43"/>
        <v>#DIV/0!</v>
      </c>
      <c r="X109" s="504" t="e">
        <f t="shared" si="43"/>
        <v>#DIV/0!</v>
      </c>
      <c r="Y109" s="504" t="e">
        <f t="shared" si="43"/>
        <v>#DIV/0!</v>
      </c>
      <c r="AB109" s="560"/>
      <c r="AC109" s="557"/>
      <c r="AD109" s="1010"/>
      <c r="AE109" s="1010"/>
      <c r="AF109" s="1010"/>
      <c r="AG109" s="1010"/>
      <c r="AH109" s="1010"/>
      <c r="AI109" s="1010"/>
      <c r="AJ109" s="557"/>
      <c r="AK109" s="557"/>
      <c r="AL109" s="499"/>
    </row>
    <row r="110" spans="1:38" s="414" customFormat="1" ht="15.75" x14ac:dyDescent="0.25">
      <c r="A110" s="505" t="str">
        <f>'Прил.9 услуги'!C20</f>
        <v>человек (дети)
(получателей услуг)</v>
      </c>
      <c r="B110" s="506"/>
      <c r="C110" s="500"/>
      <c r="D110" s="500"/>
      <c r="E110" s="500"/>
      <c r="F110" s="500"/>
      <c r="G110" s="500"/>
      <c r="H110" s="500"/>
      <c r="I110" s="500"/>
      <c r="J110" s="500"/>
      <c r="K110" s="500"/>
      <c r="L110" s="500"/>
      <c r="M110" s="500"/>
      <c r="N110" s="500"/>
      <c r="O110" s="459"/>
      <c r="P110" s="459"/>
      <c r="Q110" s="507">
        <f>'Прил.9 услуги'!D28</f>
        <v>0</v>
      </c>
      <c r="R110" s="557"/>
      <c r="S110" s="367"/>
      <c r="T110" s="507">
        <f t="shared" ref="T110:Y110" si="44">T13</f>
        <v>0</v>
      </c>
      <c r="U110" s="507">
        <f t="shared" si="44"/>
        <v>0</v>
      </c>
      <c r="V110" s="507">
        <f t="shared" si="44"/>
        <v>0</v>
      </c>
      <c r="W110" s="507">
        <f t="shared" si="44"/>
        <v>0</v>
      </c>
      <c r="X110" s="507">
        <f t="shared" si="44"/>
        <v>0</v>
      </c>
      <c r="Y110" s="507">
        <f t="shared" si="44"/>
        <v>0</v>
      </c>
      <c r="AB110" s="560"/>
      <c r="AC110" s="557"/>
      <c r="AD110" s="557"/>
      <c r="AE110" s="562"/>
      <c r="AF110" s="562"/>
      <c r="AG110" s="562"/>
      <c r="AH110" s="562"/>
      <c r="AI110" s="562"/>
      <c r="AJ110" s="557"/>
      <c r="AK110" s="557"/>
      <c r="AL110" s="499"/>
    </row>
    <row r="111" spans="1:38" s="414" customFormat="1" ht="27.6" customHeight="1" x14ac:dyDescent="0.25">
      <c r="A111" s="508" t="s">
        <v>645</v>
      </c>
      <c r="B111" s="493"/>
      <c r="C111" s="500"/>
      <c r="D111" s="500"/>
      <c r="E111" s="500"/>
      <c r="F111" s="500"/>
      <c r="G111" s="500"/>
      <c r="H111" s="500"/>
      <c r="I111" s="500"/>
      <c r="J111" s="500"/>
      <c r="K111" s="500"/>
      <c r="L111" s="500"/>
      <c r="M111" s="500"/>
      <c r="N111" s="500"/>
      <c r="O111" s="459"/>
      <c r="P111" s="459"/>
      <c r="Q111" s="563" t="e">
        <f>Q109/12/Q110</f>
        <v>#DIV/0!</v>
      </c>
      <c r="R111" s="557"/>
      <c r="S111" s="367"/>
      <c r="T111" s="583" t="e">
        <f t="shared" ref="T111:Y111" si="45">$Q$111*T$14</f>
        <v>#DIV/0!</v>
      </c>
      <c r="U111" s="583" t="e">
        <f t="shared" si="45"/>
        <v>#DIV/0!</v>
      </c>
      <c r="V111" s="583" t="e">
        <f t="shared" si="45"/>
        <v>#DIV/0!</v>
      </c>
      <c r="W111" s="583" t="e">
        <f t="shared" si="45"/>
        <v>#DIV/0!</v>
      </c>
      <c r="X111" s="583" t="e">
        <f t="shared" si="45"/>
        <v>#DIV/0!</v>
      </c>
      <c r="Y111" s="583" t="e">
        <f t="shared" si="45"/>
        <v>#DIV/0!</v>
      </c>
      <c r="AB111" s="560"/>
      <c r="AC111" s="566" t="s">
        <v>598</v>
      </c>
      <c r="AD111" s="566" t="e">
        <f t="shared" ref="AD111:AI111" si="46">T80+T81</f>
        <v>#DIV/0!</v>
      </c>
      <c r="AE111" s="562" t="e">
        <f t="shared" si="46"/>
        <v>#DIV/0!</v>
      </c>
      <c r="AF111" s="562" t="e">
        <f t="shared" si="46"/>
        <v>#DIV/0!</v>
      </c>
      <c r="AG111" s="562" t="e">
        <f t="shared" si="46"/>
        <v>#DIV/0!</v>
      </c>
      <c r="AH111" s="562" t="e">
        <f t="shared" si="46"/>
        <v>#DIV/0!</v>
      </c>
      <c r="AI111" s="562" t="e">
        <f t="shared" si="46"/>
        <v>#DIV/0!</v>
      </c>
      <c r="AJ111" s="557"/>
      <c r="AK111" s="557"/>
      <c r="AL111" s="499"/>
    </row>
    <row r="112" spans="1:38" s="414" customFormat="1" ht="17.45" customHeight="1" x14ac:dyDescent="0.25">
      <c r="A112" s="512"/>
      <c r="B112" s="512"/>
      <c r="C112" s="512"/>
      <c r="D112" s="512"/>
      <c r="E112" s="512"/>
      <c r="F112" s="512"/>
      <c r="G112" s="512"/>
      <c r="H112" s="512"/>
      <c r="I112" s="512"/>
      <c r="J112" s="512"/>
      <c r="K112" s="512"/>
      <c r="L112" s="512"/>
      <c r="M112" s="512"/>
      <c r="N112" s="512"/>
      <c r="O112" s="459"/>
      <c r="P112" s="459"/>
      <c r="Q112" s="504"/>
      <c r="R112" s="557"/>
      <c r="S112" s="367"/>
      <c r="T112" s="565"/>
      <c r="U112" s="565"/>
      <c r="V112" s="584"/>
      <c r="W112" s="584"/>
      <c r="X112" s="584"/>
      <c r="Y112" s="584"/>
      <c r="AB112" s="560"/>
      <c r="AC112" s="566" t="s">
        <v>600</v>
      </c>
      <c r="AD112" s="566" t="e">
        <f t="shared" ref="AD112:AI112" si="47">T86+T87+T88+T89</f>
        <v>#DIV/0!</v>
      </c>
      <c r="AE112" s="562" t="e">
        <f t="shared" si="47"/>
        <v>#DIV/0!</v>
      </c>
      <c r="AF112" s="562" t="e">
        <f t="shared" si="47"/>
        <v>#DIV/0!</v>
      </c>
      <c r="AG112" s="562" t="e">
        <f t="shared" si="47"/>
        <v>#DIV/0!</v>
      </c>
      <c r="AH112" s="562" t="e">
        <f t="shared" si="47"/>
        <v>#DIV/0!</v>
      </c>
      <c r="AI112" s="562" t="e">
        <f t="shared" si="47"/>
        <v>#DIV/0!</v>
      </c>
      <c r="AJ112" s="557"/>
      <c r="AK112" s="557"/>
      <c r="AL112" s="499"/>
    </row>
    <row r="113" spans="1:38" s="414" customFormat="1" ht="17.45" customHeight="1" x14ac:dyDescent="0.25">
      <c r="A113" s="500"/>
      <c r="B113" s="500"/>
      <c r="C113" s="500"/>
      <c r="D113" s="500"/>
      <c r="E113" s="500"/>
      <c r="F113" s="500"/>
      <c r="G113" s="500"/>
      <c r="H113" s="500"/>
      <c r="I113" s="500"/>
      <c r="J113" s="500"/>
      <c r="K113" s="500"/>
      <c r="L113" s="500"/>
      <c r="M113" s="500"/>
      <c r="N113" s="500"/>
      <c r="O113" s="459"/>
      <c r="P113" s="459"/>
      <c r="Q113" s="504"/>
      <c r="T113" s="565"/>
      <c r="U113" s="565"/>
      <c r="V113" s="565"/>
      <c r="W113" s="565"/>
      <c r="X113" s="565"/>
      <c r="Y113" s="565"/>
      <c r="AB113" s="560"/>
      <c r="AC113" s="566">
        <v>225</v>
      </c>
      <c r="AD113" s="566" t="e">
        <f t="shared" ref="AD113:AI113" si="48">T91</f>
        <v>#DIV/0!</v>
      </c>
      <c r="AE113" s="562" t="e">
        <f t="shared" si="48"/>
        <v>#DIV/0!</v>
      </c>
      <c r="AF113" s="562" t="e">
        <f t="shared" si="48"/>
        <v>#DIV/0!</v>
      </c>
      <c r="AG113" s="562" t="e">
        <f t="shared" si="48"/>
        <v>#DIV/0!</v>
      </c>
      <c r="AH113" s="562" t="e">
        <f t="shared" si="48"/>
        <v>#DIV/0!</v>
      </c>
      <c r="AI113" s="562" t="e">
        <f t="shared" si="48"/>
        <v>#DIV/0!</v>
      </c>
      <c r="AJ113" s="557"/>
      <c r="AK113" s="557"/>
      <c r="AL113" s="499"/>
    </row>
    <row r="114" spans="1:38" s="414" customFormat="1" ht="18.600000000000001" customHeight="1" x14ac:dyDescent="0.25">
      <c r="A114" s="500"/>
      <c r="B114" s="500"/>
      <c r="C114" s="500"/>
      <c r="D114" s="500"/>
      <c r="E114" s="500"/>
      <c r="F114" s="500"/>
      <c r="G114" s="500"/>
      <c r="H114" s="500"/>
      <c r="I114" s="500"/>
      <c r="J114" s="500"/>
      <c r="K114" s="500"/>
      <c r="L114" s="500"/>
      <c r="M114" s="500"/>
      <c r="N114" s="500"/>
      <c r="O114" s="459"/>
      <c r="P114" s="459"/>
      <c r="Q114" s="504"/>
      <c r="T114" s="585"/>
      <c r="U114" s="585"/>
      <c r="V114" s="585"/>
      <c r="W114" s="585"/>
      <c r="X114" s="585"/>
      <c r="Y114" s="585"/>
      <c r="AB114" s="560"/>
      <c r="AC114" s="566">
        <v>45</v>
      </c>
      <c r="AD114" s="566" t="e">
        <f t="shared" ref="AD114:AI114" si="49">T97</f>
        <v>#DIV/0!</v>
      </c>
      <c r="AE114" s="562" t="e">
        <f t="shared" si="49"/>
        <v>#DIV/0!</v>
      </c>
      <c r="AF114" s="562" t="e">
        <f t="shared" si="49"/>
        <v>#DIV/0!</v>
      </c>
      <c r="AG114" s="562" t="e">
        <f t="shared" si="49"/>
        <v>#DIV/0!</v>
      </c>
      <c r="AH114" s="562" t="e">
        <f t="shared" si="49"/>
        <v>#DIV/0!</v>
      </c>
      <c r="AI114" s="562" t="e">
        <f t="shared" si="49"/>
        <v>#DIV/0!</v>
      </c>
      <c r="AJ114" s="557"/>
      <c r="AK114" s="557"/>
      <c r="AL114" s="499"/>
    </row>
    <row r="115" spans="1:38" s="414" customFormat="1" ht="15.75" x14ac:dyDescent="0.25">
      <c r="A115" s="459"/>
      <c r="B115" s="493"/>
      <c r="C115" s="493"/>
      <c r="D115" s="493"/>
      <c r="E115" s="459"/>
      <c r="F115" s="459"/>
      <c r="G115" s="459"/>
      <c r="H115" s="459"/>
      <c r="I115" s="459"/>
      <c r="J115" s="459"/>
      <c r="K115" s="459"/>
      <c r="L115" s="459"/>
      <c r="M115" s="459"/>
      <c r="N115" s="459"/>
      <c r="O115" s="459"/>
      <c r="P115" s="459"/>
      <c r="Q115" s="504"/>
      <c r="AB115" s="560"/>
      <c r="AC115" s="566" t="s">
        <v>603</v>
      </c>
      <c r="AD115" s="566" t="e">
        <f t="shared" ref="AD115:AI115" si="50">AD116-AD111-AD112-AD113-AD114</f>
        <v>#DIV/0!</v>
      </c>
      <c r="AE115" s="562" t="e">
        <f t="shared" si="50"/>
        <v>#DIV/0!</v>
      </c>
      <c r="AF115" s="562" t="e">
        <f t="shared" si="50"/>
        <v>#DIV/0!</v>
      </c>
      <c r="AG115" s="562" t="e">
        <f t="shared" si="50"/>
        <v>#DIV/0!</v>
      </c>
      <c r="AH115" s="562" t="e">
        <f t="shared" si="50"/>
        <v>#DIV/0!</v>
      </c>
      <c r="AI115" s="562" t="e">
        <f t="shared" si="50"/>
        <v>#DIV/0!</v>
      </c>
      <c r="AJ115" s="557"/>
      <c r="AK115" s="557"/>
      <c r="AL115" s="499"/>
    </row>
    <row r="116" spans="1:38" s="414" customFormat="1" ht="16.149999999999999" customHeight="1" x14ac:dyDescent="0.25">
      <c r="A116" s="459"/>
      <c r="B116" s="493"/>
      <c r="C116" s="493"/>
      <c r="D116" s="493"/>
      <c r="E116" s="459"/>
      <c r="F116" s="459"/>
      <c r="G116" s="459"/>
      <c r="H116" s="459"/>
      <c r="I116" s="459"/>
      <c r="J116" s="459"/>
      <c r="K116" s="459"/>
      <c r="L116" s="459"/>
      <c r="M116" s="459"/>
      <c r="N116" s="459"/>
      <c r="O116" s="459"/>
      <c r="P116" s="459"/>
      <c r="Q116" s="504"/>
      <c r="T116" s="565"/>
      <c r="U116" s="565"/>
      <c r="AB116" s="560"/>
      <c r="AC116" s="566" t="s">
        <v>524</v>
      </c>
      <c r="AD116" s="566" t="e">
        <f t="shared" ref="AD116:AI116" si="51">T103</f>
        <v>#DIV/0!</v>
      </c>
      <c r="AE116" s="562" t="e">
        <f t="shared" si="51"/>
        <v>#DIV/0!</v>
      </c>
      <c r="AF116" s="562" t="e">
        <f t="shared" si="51"/>
        <v>#DIV/0!</v>
      </c>
      <c r="AG116" s="562" t="e">
        <f t="shared" si="51"/>
        <v>#DIV/0!</v>
      </c>
      <c r="AH116" s="562" t="e">
        <f t="shared" si="51"/>
        <v>#DIV/0!</v>
      </c>
      <c r="AI116" s="562" t="e">
        <f t="shared" si="51"/>
        <v>#DIV/0!</v>
      </c>
      <c r="AJ116" s="557" t="e">
        <f>AE116+AF116+AG116+AH116+AI116+AD116</f>
        <v>#DIV/0!</v>
      </c>
      <c r="AK116" s="570" t="e">
        <f>AJ116-Q103</f>
        <v>#DIV/0!</v>
      </c>
      <c r="AL116" s="499"/>
    </row>
    <row r="117" spans="1:38" s="500" customFormat="1" ht="19.5" customHeight="1" x14ac:dyDescent="0.25">
      <c r="A117" s="500" t="s">
        <v>609</v>
      </c>
      <c r="B117" s="513"/>
      <c r="C117" s="513"/>
      <c r="D117" s="513"/>
      <c r="Q117" s="504"/>
      <c r="T117" s="414"/>
      <c r="U117" s="414"/>
      <c r="V117" s="414"/>
      <c r="W117" s="414"/>
      <c r="X117" s="414"/>
      <c r="Y117" s="414"/>
      <c r="AB117" s="586"/>
      <c r="AC117" s="566" t="s">
        <v>605</v>
      </c>
      <c r="AD117" s="566" t="e">
        <f t="shared" ref="AD117:AI117" si="52">T14*$O$103</f>
        <v>#DIV/0!</v>
      </c>
      <c r="AE117" s="562" t="e">
        <f t="shared" si="52"/>
        <v>#DIV/0!</v>
      </c>
      <c r="AF117" s="562" t="e">
        <f t="shared" si="52"/>
        <v>#DIV/0!</v>
      </c>
      <c r="AG117" s="562" t="e">
        <f t="shared" si="52"/>
        <v>#DIV/0!</v>
      </c>
      <c r="AH117" s="562" t="e">
        <f t="shared" si="52"/>
        <v>#DIV/0!</v>
      </c>
      <c r="AI117" s="562" t="e">
        <f t="shared" si="52"/>
        <v>#DIV/0!</v>
      </c>
      <c r="AJ117" s="557" t="e">
        <f>AE117+AF117+AG117+AH117+AI117+AD117</f>
        <v>#DIV/0!</v>
      </c>
      <c r="AK117" s="570" t="e">
        <f>AJ117-O103</f>
        <v>#DIV/0!</v>
      </c>
      <c r="AL117" s="587"/>
    </row>
    <row r="118" spans="1:38" s="500" customFormat="1" ht="15.6" hidden="1" customHeight="1" x14ac:dyDescent="0.25">
      <c r="B118" s="513"/>
      <c r="C118" s="513"/>
      <c r="D118" s="513"/>
      <c r="T118" s="414"/>
      <c r="U118" s="414"/>
      <c r="V118" s="414"/>
      <c r="W118" s="414"/>
      <c r="X118" s="414"/>
      <c r="Y118" s="414"/>
      <c r="AB118" s="586"/>
      <c r="AC118" s="501"/>
      <c r="AD118" s="501"/>
      <c r="AE118" s="501"/>
      <c r="AF118" s="501"/>
      <c r="AG118" s="501"/>
      <c r="AH118" s="501"/>
      <c r="AI118" s="501"/>
      <c r="AJ118" s="501"/>
      <c r="AK118" s="501"/>
      <c r="AL118" s="587"/>
    </row>
    <row r="119" spans="1:38" s="500" customFormat="1" ht="24" customHeight="1" x14ac:dyDescent="0.25">
      <c r="A119" s="500" t="s">
        <v>610</v>
      </c>
      <c r="B119" s="513"/>
      <c r="C119" s="513"/>
      <c r="D119" s="513"/>
      <c r="T119" s="414"/>
      <c r="U119" s="414"/>
      <c r="V119" s="414"/>
      <c r="W119" s="414"/>
      <c r="X119" s="414"/>
      <c r="Y119" s="414"/>
      <c r="AB119" s="588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90"/>
    </row>
    <row r="120" spans="1:38" s="414" customFormat="1" x14ac:dyDescent="0.2">
      <c r="B120" s="415"/>
      <c r="C120" s="415"/>
      <c r="D120" s="415"/>
    </row>
    <row r="121" spans="1:38" s="414" customFormat="1" ht="33.6" customHeight="1" x14ac:dyDescent="0.25">
      <c r="A121" s="1020" t="s">
        <v>641</v>
      </c>
      <c r="B121" s="1020"/>
      <c r="C121" s="1020"/>
      <c r="D121" s="1020"/>
      <c r="E121" s="1020"/>
      <c r="F121" s="1020"/>
      <c r="G121" s="1020"/>
      <c r="H121" s="1020"/>
      <c r="I121" s="1020"/>
      <c r="J121" s="1020"/>
      <c r="Q121" s="514"/>
    </row>
    <row r="122" spans="1:38" s="414" customFormat="1" ht="18" x14ac:dyDescent="0.25">
      <c r="A122" s="1020"/>
      <c r="B122" s="1020"/>
      <c r="C122" s="1020"/>
      <c r="D122" s="1020"/>
      <c r="E122" s="1020"/>
      <c r="F122" s="1020"/>
      <c r="G122" s="1020"/>
      <c r="H122" s="1020"/>
      <c r="I122" s="1020"/>
      <c r="J122" s="1020"/>
      <c r="Q122" s="514"/>
    </row>
    <row r="123" spans="1:38" s="414" customFormat="1" ht="18" x14ac:dyDescent="0.25">
      <c r="B123" s="415"/>
      <c r="C123" s="415"/>
      <c r="D123" s="415"/>
      <c r="Q123" s="514"/>
      <c r="T123" s="500"/>
      <c r="U123" s="500"/>
      <c r="V123" s="500"/>
      <c r="W123" s="500"/>
      <c r="X123" s="500"/>
      <c r="Y123" s="500"/>
    </row>
    <row r="124" spans="1:38" s="414" customFormat="1" ht="18" x14ac:dyDescent="0.25">
      <c r="B124" s="415"/>
      <c r="C124" s="415"/>
      <c r="D124" s="415"/>
      <c r="Q124" s="516"/>
      <c r="T124" s="500"/>
      <c r="U124" s="500"/>
      <c r="V124" s="500"/>
      <c r="W124" s="500"/>
      <c r="X124" s="500"/>
      <c r="Y124" s="500"/>
    </row>
    <row r="125" spans="1:38" ht="18" x14ac:dyDescent="0.25">
      <c r="Q125" s="573"/>
      <c r="T125" s="500"/>
      <c r="U125" s="500"/>
      <c r="V125" s="500"/>
      <c r="W125" s="500"/>
      <c r="X125" s="500"/>
      <c r="Y125" s="500"/>
    </row>
    <row r="126" spans="1:38" ht="18" x14ac:dyDescent="0.25">
      <c r="Q126" s="573"/>
      <c r="T126" s="591"/>
      <c r="U126" s="591"/>
      <c r="V126" s="591"/>
      <c r="W126" s="591"/>
      <c r="X126" s="591"/>
      <c r="Y126" s="591"/>
    </row>
    <row r="127" spans="1:38" x14ac:dyDescent="0.2">
      <c r="T127" s="414"/>
      <c r="U127" s="414"/>
      <c r="V127" s="414"/>
      <c r="W127" s="414"/>
      <c r="X127" s="414"/>
      <c r="Y127" s="414"/>
    </row>
    <row r="128" spans="1:38" x14ac:dyDescent="0.2">
      <c r="T128" s="592"/>
      <c r="U128" s="592"/>
      <c r="V128" s="592"/>
      <c r="W128" s="592"/>
      <c r="X128" s="592"/>
      <c r="Y128" s="592"/>
    </row>
    <row r="129" spans="20:25" x14ac:dyDescent="0.2">
      <c r="T129" s="414"/>
      <c r="U129" s="414"/>
      <c r="V129" s="414"/>
      <c r="W129" s="414"/>
      <c r="X129" s="414"/>
      <c r="Y129" s="414"/>
    </row>
    <row r="130" spans="20:25" ht="15.75" x14ac:dyDescent="0.25">
      <c r="T130" s="507"/>
      <c r="U130" s="507"/>
      <c r="V130" s="507"/>
      <c r="W130" s="507"/>
      <c r="X130" s="507"/>
      <c r="Y130" s="507"/>
    </row>
    <row r="132" spans="20:25" x14ac:dyDescent="0.2">
      <c r="T132" s="593"/>
      <c r="U132" s="593"/>
    </row>
  </sheetData>
  <mergeCells count="97">
    <mergeCell ref="P1:Q1"/>
    <mergeCell ref="A4:Q4"/>
    <mergeCell ref="A5:Q5"/>
    <mergeCell ref="A6:Q6"/>
    <mergeCell ref="A7:Q7"/>
    <mergeCell ref="A9:A11"/>
    <mergeCell ref="B9:B11"/>
    <mergeCell ref="C9:D11"/>
    <mergeCell ref="E9:Q9"/>
    <mergeCell ref="U9:Y10"/>
    <mergeCell ref="E10:H10"/>
    <mergeCell ref="I10:L10"/>
    <mergeCell ref="M10:N10"/>
    <mergeCell ref="O10:Q10"/>
    <mergeCell ref="T11:T12"/>
    <mergeCell ref="U11:U12"/>
    <mergeCell ref="V11:V12"/>
    <mergeCell ref="W11:W12"/>
    <mergeCell ref="X11:X12"/>
    <mergeCell ref="Y11:Y12"/>
    <mergeCell ref="A13:L13"/>
    <mergeCell ref="A14:Q14"/>
    <mergeCell ref="C15:D17"/>
    <mergeCell ref="C18:D18"/>
    <mergeCell ref="A19:Q19"/>
    <mergeCell ref="C20:D21"/>
    <mergeCell ref="C22:D22"/>
    <mergeCell ref="C23:D24"/>
    <mergeCell ref="C25:D25"/>
    <mergeCell ref="C26:D28"/>
    <mergeCell ref="C29:D29"/>
    <mergeCell ref="A30:P30"/>
    <mergeCell ref="A31:P31"/>
    <mergeCell ref="A32:Q32"/>
    <mergeCell ref="C33:D34"/>
    <mergeCell ref="C35:D36"/>
    <mergeCell ref="C37:D37"/>
    <mergeCell ref="C38:D38"/>
    <mergeCell ref="C39:D39"/>
    <mergeCell ref="C40:D40"/>
    <mergeCell ref="C41:D41"/>
    <mergeCell ref="C42:D42"/>
    <mergeCell ref="A43:Q43"/>
    <mergeCell ref="A44:Q44"/>
    <mergeCell ref="A45:Q45"/>
    <mergeCell ref="C46:D48"/>
    <mergeCell ref="C49:D49"/>
    <mergeCell ref="A50:Q50"/>
    <mergeCell ref="A51:Q51"/>
    <mergeCell ref="C52:D52"/>
    <mergeCell ref="C53:D54"/>
    <mergeCell ref="C55:D55"/>
    <mergeCell ref="C56:D58"/>
    <mergeCell ref="C59:D59"/>
    <mergeCell ref="A60:P60"/>
    <mergeCell ref="A61:P61"/>
    <mergeCell ref="A62:Q62"/>
    <mergeCell ref="C63:D66"/>
    <mergeCell ref="C67:D69"/>
    <mergeCell ref="E68:H68"/>
    <mergeCell ref="C70:D72"/>
    <mergeCell ref="C73:D74"/>
    <mergeCell ref="C75:D75"/>
    <mergeCell ref="A77:P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AI108:AI109"/>
    <mergeCell ref="A121:J122"/>
    <mergeCell ref="AD108:AD109"/>
    <mergeCell ref="AE108:AE109"/>
    <mergeCell ref="AF108:AF109"/>
    <mergeCell ref="AG108:AG109"/>
    <mergeCell ref="AH108:AH109"/>
  </mergeCells>
  <pageMargins left="0" right="0" top="0.55138888888888904" bottom="0" header="0.51180555555555496" footer="0.51180555555555496"/>
  <pageSetup paperSize="9" scale="33" firstPageNumber="0" fitToHeight="3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MK132"/>
  <sheetViews>
    <sheetView view="pageBreakPreview" zoomScale="50" zoomScaleNormal="100" zoomScalePageLayoutView="50" workbookViewId="0">
      <pane xSplit="2" ySplit="11" topLeftCell="C12" activePane="bottomRight" state="frozen"/>
      <selection pane="topRight" activeCell="O1" sqref="O1"/>
      <selection pane="bottomLeft" activeCell="A96" sqref="A96"/>
      <selection pane="bottomRight" activeCell="M17" sqref="M17"/>
    </sheetView>
  </sheetViews>
  <sheetFormatPr defaultRowHeight="12.75" x14ac:dyDescent="0.2"/>
  <cols>
    <col min="1" max="1" width="47.85546875" style="517" customWidth="1"/>
    <col min="2" max="2" width="10.140625" style="518" customWidth="1"/>
    <col min="3" max="3" width="29.85546875" style="518" customWidth="1"/>
    <col min="4" max="4" width="26" style="518" customWidth="1"/>
    <col min="5" max="5" width="12.7109375" style="517" customWidth="1"/>
    <col min="6" max="6" width="12.28515625" style="517" customWidth="1"/>
    <col min="7" max="7" width="15.140625" style="517" customWidth="1"/>
    <col min="8" max="12" width="14.7109375" style="517" customWidth="1"/>
    <col min="13" max="13" width="15.85546875" style="517" customWidth="1"/>
    <col min="14" max="14" width="14.7109375" style="517" customWidth="1"/>
    <col min="15" max="15" width="15.42578125" style="517" customWidth="1"/>
    <col min="16" max="16" width="14.5703125" style="517" customWidth="1"/>
    <col min="17" max="17" width="19.5703125" style="517" customWidth="1"/>
    <col min="18" max="18" width="8.28515625" style="517" customWidth="1"/>
    <col min="19" max="19" width="6.140625" style="517" customWidth="1"/>
    <col min="20" max="20" width="13.7109375" style="517" customWidth="1"/>
    <col min="21" max="21" width="14.85546875" style="517" customWidth="1"/>
    <col min="22" max="22" width="15.42578125" style="517" customWidth="1"/>
    <col min="23" max="26" width="14.7109375" style="517" customWidth="1"/>
    <col min="27" max="27" width="9.140625" style="517" customWidth="1"/>
    <col min="28" max="28" width="17" style="517" customWidth="1"/>
    <col min="29" max="30" width="19.7109375" style="517" customWidth="1"/>
    <col min="31" max="31" width="15.85546875" style="517" customWidth="1"/>
    <col min="32" max="32" width="24.140625" style="517" customWidth="1"/>
    <col min="33" max="33" width="11" style="517" customWidth="1"/>
    <col min="34" max="34" width="21.140625" style="517" customWidth="1"/>
    <col min="35" max="35" width="15.140625" style="517" customWidth="1"/>
    <col min="36" max="36" width="10.28515625" style="517" customWidth="1"/>
    <col min="37" max="1025" width="9.140625" style="517" customWidth="1"/>
  </cols>
  <sheetData>
    <row r="1" spans="1:26" s="414" customFormat="1" ht="15.75" x14ac:dyDescent="0.25">
      <c r="A1" s="417"/>
      <c r="B1" s="415"/>
      <c r="C1" s="415"/>
      <c r="D1" s="415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1005" t="s">
        <v>509</v>
      </c>
      <c r="Q1" s="1005"/>
    </row>
    <row r="2" spans="1:26" s="414" customFormat="1" ht="13.5" customHeight="1" x14ac:dyDescent="0.25">
      <c r="A2" s="418"/>
      <c r="B2" s="415"/>
      <c r="C2" s="415"/>
      <c r="D2" s="415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</row>
    <row r="3" spans="1:26" s="414" customFormat="1" ht="14.25" hidden="1" x14ac:dyDescent="0.2">
      <c r="A3" s="420"/>
      <c r="B3" s="415"/>
      <c r="C3" s="415"/>
      <c r="D3" s="415"/>
    </row>
    <row r="4" spans="1:26" s="414" customFormat="1" ht="18.75" customHeight="1" x14ac:dyDescent="0.3">
      <c r="A4" s="1006" t="s">
        <v>510</v>
      </c>
      <c r="B4" s="1006"/>
      <c r="C4" s="1006"/>
      <c r="D4" s="1006"/>
      <c r="E4" s="1006"/>
      <c r="F4" s="1006"/>
      <c r="G4" s="1006"/>
      <c r="H4" s="1006"/>
      <c r="I4" s="1006"/>
      <c r="J4" s="1006"/>
      <c r="K4" s="1006"/>
      <c r="L4" s="1006"/>
      <c r="M4" s="1006"/>
      <c r="N4" s="1006"/>
      <c r="O4" s="1006"/>
      <c r="P4" s="1006"/>
      <c r="Q4" s="1006"/>
      <c r="S4" s="557"/>
      <c r="T4" s="574"/>
      <c r="U4" s="557"/>
      <c r="V4" s="557"/>
      <c r="W4" s="574"/>
      <c r="X4" s="574"/>
      <c r="Y4" s="574"/>
      <c r="Z4" s="574"/>
    </row>
    <row r="5" spans="1:26" s="414" customFormat="1" ht="15.75" hidden="1" customHeight="1" x14ac:dyDescent="0.25">
      <c r="A5" s="1007"/>
      <c r="B5" s="1007"/>
      <c r="C5" s="1007"/>
      <c r="D5" s="1007"/>
      <c r="E5" s="1007"/>
      <c r="F5" s="1007"/>
      <c r="G5" s="1007"/>
      <c r="H5" s="1007"/>
      <c r="I5" s="1007"/>
      <c r="J5" s="1007"/>
      <c r="K5" s="1007"/>
      <c r="L5" s="1007"/>
      <c r="M5" s="1007"/>
      <c r="N5" s="1007"/>
      <c r="O5" s="1007"/>
      <c r="P5" s="1007"/>
      <c r="Q5" s="1007"/>
      <c r="S5" s="557"/>
      <c r="T5" s="557"/>
      <c r="U5" s="557"/>
      <c r="V5" s="557"/>
      <c r="W5" s="557"/>
      <c r="X5" s="557"/>
      <c r="Y5" s="557"/>
      <c r="Z5" s="557"/>
    </row>
    <row r="6" spans="1:26" s="414" customFormat="1" ht="54" customHeight="1" x14ac:dyDescent="0.25">
      <c r="A6" s="1008" t="str">
        <f>'Прил.9 услуги'!B35</f>
        <v>гражданин при наличии в семье инвалида или инвалидов, в том числе ребенка-инвалида или детей-инвалидов, нуждающихся в постоянном постороннем уходе; гражданин при наличии ребенка или детей (в том числе находящихся под опекой, попечительством), испытывающих трудности в социальной адаптации</v>
      </c>
      <c r="B6" s="1008"/>
      <c r="C6" s="1008"/>
      <c r="D6" s="1008"/>
      <c r="E6" s="1008"/>
      <c r="F6" s="1008"/>
      <c r="G6" s="1008"/>
      <c r="H6" s="1008"/>
      <c r="I6" s="1008"/>
      <c r="J6" s="1008"/>
      <c r="K6" s="1008"/>
      <c r="L6" s="1008"/>
      <c r="M6" s="1008"/>
      <c r="N6" s="1008"/>
      <c r="O6" s="1008"/>
      <c r="P6" s="1008"/>
      <c r="Q6" s="1008"/>
      <c r="S6" s="557"/>
      <c r="T6" s="557"/>
      <c r="U6" s="557"/>
      <c r="V6" s="557"/>
      <c r="W6" s="557"/>
      <c r="X6" s="557"/>
      <c r="Y6" s="557"/>
      <c r="Z6" s="557"/>
    </row>
    <row r="7" spans="1:26" s="414" customFormat="1" ht="14.25" customHeight="1" x14ac:dyDescent="0.2">
      <c r="A7" s="1009" t="s">
        <v>646</v>
      </c>
      <c r="B7" s="1009"/>
      <c r="C7" s="1009"/>
      <c r="D7" s="1009"/>
      <c r="E7" s="1009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S7" s="557"/>
      <c r="T7" s="557"/>
      <c r="U7" s="557"/>
      <c r="V7" s="557"/>
      <c r="W7" s="557"/>
      <c r="X7" s="557"/>
      <c r="Y7" s="557"/>
      <c r="Z7" s="557"/>
    </row>
    <row r="8" spans="1:26" s="414" customFormat="1" x14ac:dyDescent="0.2">
      <c r="A8" s="423"/>
      <c r="B8" s="423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S8" s="557"/>
      <c r="T8" s="594"/>
      <c r="U8" s="594"/>
      <c r="V8" s="594"/>
      <c r="W8" s="594"/>
      <c r="X8" s="594"/>
      <c r="Y8" s="594"/>
      <c r="Z8" s="594"/>
    </row>
    <row r="9" spans="1:26" s="414" customFormat="1" ht="16.5" customHeight="1" x14ac:dyDescent="0.25">
      <c r="A9" s="993" t="s">
        <v>512</v>
      </c>
      <c r="B9" s="993" t="s">
        <v>486</v>
      </c>
      <c r="C9" s="993" t="s">
        <v>183</v>
      </c>
      <c r="D9" s="993"/>
      <c r="E9" s="1001" t="s">
        <v>513</v>
      </c>
      <c r="F9" s="1001"/>
      <c r="G9" s="1001"/>
      <c r="H9" s="1001"/>
      <c r="I9" s="1001"/>
      <c r="J9" s="1001"/>
      <c r="K9" s="1001"/>
      <c r="L9" s="1001"/>
      <c r="M9" s="1001"/>
      <c r="N9" s="1001"/>
      <c r="O9" s="1001"/>
      <c r="P9" s="1001"/>
      <c r="Q9" s="1001"/>
      <c r="S9" s="557"/>
      <c r="T9" s="557"/>
      <c r="U9" s="557"/>
      <c r="V9" s="557"/>
      <c r="W9" s="557"/>
      <c r="X9" s="557"/>
      <c r="Y9" s="557"/>
      <c r="Z9" s="557"/>
    </row>
    <row r="10" spans="1:26" s="414" customFormat="1" ht="41.45" customHeight="1" x14ac:dyDescent="0.2">
      <c r="A10" s="993"/>
      <c r="B10" s="993"/>
      <c r="C10" s="993"/>
      <c r="D10" s="993"/>
      <c r="E10" s="993" t="s">
        <v>514</v>
      </c>
      <c r="F10" s="993"/>
      <c r="G10" s="993"/>
      <c r="H10" s="993"/>
      <c r="I10" s="1002" t="s">
        <v>515</v>
      </c>
      <c r="J10" s="1002"/>
      <c r="K10" s="1002"/>
      <c r="L10" s="1002"/>
      <c r="M10" s="1003" t="s">
        <v>516</v>
      </c>
      <c r="N10" s="1003"/>
      <c r="O10" s="1004" t="s">
        <v>517</v>
      </c>
      <c r="P10" s="1004"/>
      <c r="Q10" s="1004"/>
    </row>
    <row r="11" spans="1:26" s="414" customFormat="1" ht="104.25" customHeight="1" x14ac:dyDescent="0.2">
      <c r="A11" s="993"/>
      <c r="B11" s="993"/>
      <c r="C11" s="993"/>
      <c r="D11" s="993"/>
      <c r="E11" s="425" t="s">
        <v>518</v>
      </c>
      <c r="F11" s="425" t="s">
        <v>519</v>
      </c>
      <c r="G11" s="425" t="s">
        <v>520</v>
      </c>
      <c r="H11" s="424" t="s">
        <v>521</v>
      </c>
      <c r="I11" s="425" t="s">
        <v>518</v>
      </c>
      <c r="J11" s="425" t="s">
        <v>519</v>
      </c>
      <c r="K11" s="425" t="s">
        <v>520</v>
      </c>
      <c r="L11" s="425" t="s">
        <v>521</v>
      </c>
      <c r="M11" s="428" t="s">
        <v>522</v>
      </c>
      <c r="N11" s="426" t="s">
        <v>523</v>
      </c>
      <c r="O11" s="428" t="s">
        <v>522</v>
      </c>
      <c r="P11" s="426" t="s">
        <v>523</v>
      </c>
      <c r="Q11" s="429" t="s">
        <v>524</v>
      </c>
      <c r="T11" s="1018" t="s">
        <v>614</v>
      </c>
      <c r="U11" s="1018" t="s">
        <v>615</v>
      </c>
      <c r="V11" s="1019" t="s">
        <v>617</v>
      </c>
      <c r="W11" s="1019" t="s">
        <v>616</v>
      </c>
      <c r="X11" s="1019" t="s">
        <v>647</v>
      </c>
      <c r="Y11" s="1019" t="s">
        <v>648</v>
      </c>
      <c r="Z11" s="1019" t="s">
        <v>618</v>
      </c>
    </row>
    <row r="12" spans="1:26" s="414" customFormat="1" x14ac:dyDescent="0.2">
      <c r="A12" s="430">
        <v>1</v>
      </c>
      <c r="B12" s="430">
        <v>2</v>
      </c>
      <c r="C12" s="430">
        <v>3</v>
      </c>
      <c r="D12" s="430"/>
      <c r="E12" s="430">
        <v>4</v>
      </c>
      <c r="F12" s="430">
        <v>5</v>
      </c>
      <c r="G12" s="430">
        <v>6</v>
      </c>
      <c r="H12" s="430">
        <v>7</v>
      </c>
      <c r="I12" s="430">
        <v>8</v>
      </c>
      <c r="J12" s="430">
        <v>9</v>
      </c>
      <c r="K12" s="430">
        <v>10</v>
      </c>
      <c r="L12" s="430">
        <v>11</v>
      </c>
      <c r="M12" s="430">
        <v>12</v>
      </c>
      <c r="N12" s="430">
        <v>13</v>
      </c>
      <c r="O12" s="430">
        <v>8</v>
      </c>
      <c r="P12" s="430">
        <f>O12+1</f>
        <v>9</v>
      </c>
      <c r="Q12" s="430" t="s">
        <v>525</v>
      </c>
      <c r="T12" s="1018"/>
      <c r="U12" s="1018"/>
      <c r="V12" s="1019"/>
      <c r="W12" s="1019"/>
      <c r="X12" s="1019"/>
      <c r="Y12" s="1019"/>
      <c r="Z12" s="1019"/>
    </row>
    <row r="13" spans="1:26" s="414" customFormat="1" ht="27.75" customHeight="1" x14ac:dyDescent="0.2">
      <c r="A13" s="1015" t="s">
        <v>633</v>
      </c>
      <c r="B13" s="1015"/>
      <c r="C13" s="1015"/>
      <c r="D13" s="1015"/>
      <c r="E13" s="1015"/>
      <c r="F13" s="1015"/>
      <c r="G13" s="1015"/>
      <c r="H13" s="1015"/>
      <c r="I13" s="1015"/>
      <c r="J13" s="1015"/>
      <c r="K13" s="1015"/>
      <c r="L13" s="1015"/>
      <c r="M13" s="525"/>
      <c r="N13" s="525"/>
      <c r="O13" s="525"/>
      <c r="P13" s="525"/>
      <c r="Q13" s="577">
        <f>T13+U13+V13+W13+X13+Y13+Z13</f>
        <v>0</v>
      </c>
      <c r="T13" s="603">
        <f>'Прил.9 услуги'!$D36</f>
        <v>0</v>
      </c>
      <c r="U13" s="603">
        <f>'Прил.9 услуги'!$D37</f>
        <v>0</v>
      </c>
      <c r="V13" s="603">
        <f>'Прил.9 услуги'!$D38</f>
        <v>0</v>
      </c>
      <c r="W13" s="603">
        <f>'Прил.9 услуги'!$D39</f>
        <v>0</v>
      </c>
      <c r="X13" s="603">
        <f>'Прил.9 услуги'!$D40</f>
        <v>0</v>
      </c>
      <c r="Y13" s="603">
        <f>'Прил.9 услуги'!$D41</f>
        <v>0</v>
      </c>
      <c r="Z13" s="603">
        <f>'Прил.9 услуги'!$D42</f>
        <v>0</v>
      </c>
    </row>
    <row r="14" spans="1:26" s="432" customFormat="1" ht="18" customHeight="1" x14ac:dyDescent="0.2">
      <c r="A14" s="999" t="s">
        <v>527</v>
      </c>
      <c r="B14" s="999"/>
      <c r="C14" s="999"/>
      <c r="D14" s="999"/>
      <c r="E14" s="999"/>
      <c r="F14" s="999"/>
      <c r="G14" s="999"/>
      <c r="H14" s="999"/>
      <c r="I14" s="999"/>
      <c r="J14" s="999"/>
      <c r="K14" s="999"/>
      <c r="L14" s="999"/>
      <c r="M14" s="999"/>
      <c r="N14" s="999"/>
      <c r="O14" s="999"/>
      <c r="P14" s="999"/>
      <c r="Q14" s="999"/>
      <c r="S14" s="432" t="e">
        <f>T14+U14+V14+W14+X14+Y14+Z14</f>
        <v>#DIV/0!</v>
      </c>
      <c r="T14" s="604" t="e">
        <f t="shared" ref="T14:Z14" si="0">T13/$Q13</f>
        <v>#DIV/0!</v>
      </c>
      <c r="U14" s="604" t="e">
        <f t="shared" si="0"/>
        <v>#DIV/0!</v>
      </c>
      <c r="V14" s="604" t="e">
        <f t="shared" si="0"/>
        <v>#DIV/0!</v>
      </c>
      <c r="W14" s="604" t="e">
        <f t="shared" si="0"/>
        <v>#DIV/0!</v>
      </c>
      <c r="X14" s="604" t="e">
        <f t="shared" si="0"/>
        <v>#DIV/0!</v>
      </c>
      <c r="Y14" s="604" t="e">
        <f t="shared" si="0"/>
        <v>#DIV/0!</v>
      </c>
      <c r="Z14" s="604" t="e">
        <f t="shared" si="0"/>
        <v>#DIV/0!</v>
      </c>
    </row>
    <row r="15" spans="1:26" s="432" customFormat="1" ht="37.5" customHeight="1" x14ac:dyDescent="0.25">
      <c r="A15" s="387" t="s">
        <v>528</v>
      </c>
      <c r="B15" s="433"/>
      <c r="C15" s="982" t="s">
        <v>529</v>
      </c>
      <c r="D15" s="982"/>
      <c r="E15" s="394" t="s">
        <v>86</v>
      </c>
      <c r="F15" s="394" t="s">
        <v>86</v>
      </c>
      <c r="G15" s="394" t="s">
        <v>86</v>
      </c>
      <c r="H15" s="394" t="s">
        <v>86</v>
      </c>
      <c r="I15" s="394" t="s">
        <v>86</v>
      </c>
      <c r="J15" s="394" t="s">
        <v>86</v>
      </c>
      <c r="K15" s="394" t="s">
        <v>86</v>
      </c>
      <c r="L15" s="394" t="s">
        <v>86</v>
      </c>
      <c r="M15" s="394"/>
      <c r="N15" s="394"/>
      <c r="O15" s="394" t="s">
        <v>86</v>
      </c>
      <c r="P15" s="394" t="s">
        <v>86</v>
      </c>
      <c r="Q15" s="394" t="s">
        <v>86</v>
      </c>
      <c r="T15" s="394" t="s">
        <v>86</v>
      </c>
      <c r="U15" s="394" t="s">
        <v>86</v>
      </c>
      <c r="V15" s="394" t="s">
        <v>86</v>
      </c>
      <c r="W15" s="394" t="s">
        <v>86</v>
      </c>
      <c r="X15" s="394" t="s">
        <v>86</v>
      </c>
      <c r="Y15" s="394" t="s">
        <v>86</v>
      </c>
      <c r="Z15" s="394" t="s">
        <v>86</v>
      </c>
    </row>
    <row r="16" spans="1:26" s="432" customFormat="1" ht="24" customHeight="1" x14ac:dyDescent="0.25">
      <c r="A16" s="400" t="s">
        <v>530</v>
      </c>
      <c r="B16" s="433">
        <v>211</v>
      </c>
      <c r="C16" s="982"/>
      <c r="D16" s="982"/>
      <c r="E16" s="394" t="s">
        <v>86</v>
      </c>
      <c r="F16" s="394" t="s">
        <v>86</v>
      </c>
      <c r="G16" s="394" t="s">
        <v>86</v>
      </c>
      <c r="H16" s="394" t="s">
        <v>86</v>
      </c>
      <c r="I16" s="394" t="s">
        <v>86</v>
      </c>
      <c r="J16" s="394" t="s">
        <v>86</v>
      </c>
      <c r="K16" s="394" t="s">
        <v>86</v>
      </c>
      <c r="L16" s="394" t="s">
        <v>86</v>
      </c>
      <c r="M16" s="434">
        <v>0</v>
      </c>
      <c r="N16" s="434"/>
      <c r="O16" s="434">
        <f>M16</f>
        <v>0</v>
      </c>
      <c r="P16" s="434"/>
      <c r="Q16" s="435">
        <f>O16</f>
        <v>0</v>
      </c>
      <c r="T16" s="435" t="e">
        <f t="shared" ref="T16:Z17" si="1">$Q16*T$14</f>
        <v>#DIV/0!</v>
      </c>
      <c r="U16" s="435" t="e">
        <f t="shared" si="1"/>
        <v>#DIV/0!</v>
      </c>
      <c r="V16" s="435" t="e">
        <f t="shared" si="1"/>
        <v>#DIV/0!</v>
      </c>
      <c r="W16" s="435" t="e">
        <f t="shared" si="1"/>
        <v>#DIV/0!</v>
      </c>
      <c r="X16" s="435" t="e">
        <f t="shared" si="1"/>
        <v>#DIV/0!</v>
      </c>
      <c r="Y16" s="435" t="e">
        <f t="shared" si="1"/>
        <v>#DIV/0!</v>
      </c>
      <c r="Z16" s="435" t="e">
        <f t="shared" si="1"/>
        <v>#DIV/0!</v>
      </c>
    </row>
    <row r="17" spans="1:26" s="432" customFormat="1" ht="22.5" customHeight="1" x14ac:dyDescent="0.25">
      <c r="A17" s="400" t="s">
        <v>531</v>
      </c>
      <c r="B17" s="433">
        <v>213</v>
      </c>
      <c r="C17" s="982"/>
      <c r="D17" s="982"/>
      <c r="E17" s="394" t="s">
        <v>86</v>
      </c>
      <c r="F17" s="394" t="s">
        <v>86</v>
      </c>
      <c r="G17" s="394" t="s">
        <v>86</v>
      </c>
      <c r="H17" s="394" t="s">
        <v>86</v>
      </c>
      <c r="I17" s="394" t="s">
        <v>86</v>
      </c>
      <c r="J17" s="394" t="s">
        <v>86</v>
      </c>
      <c r="K17" s="394" t="s">
        <v>86</v>
      </c>
      <c r="L17" s="394" t="s">
        <v>86</v>
      </c>
      <c r="M17" s="435">
        <v>0</v>
      </c>
      <c r="N17" s="435">
        <f>N16*30.2%</f>
        <v>0</v>
      </c>
      <c r="O17" s="435">
        <f>O16*30.2%</f>
        <v>0</v>
      </c>
      <c r="P17" s="435"/>
      <c r="Q17" s="435">
        <f>O17</f>
        <v>0</v>
      </c>
      <c r="T17" s="435" t="e">
        <f t="shared" si="1"/>
        <v>#DIV/0!</v>
      </c>
      <c r="U17" s="435" t="e">
        <f t="shared" si="1"/>
        <v>#DIV/0!</v>
      </c>
      <c r="V17" s="435" t="e">
        <f t="shared" si="1"/>
        <v>#DIV/0!</v>
      </c>
      <c r="W17" s="435" t="e">
        <f t="shared" si="1"/>
        <v>#DIV/0!</v>
      </c>
      <c r="X17" s="435" t="e">
        <f t="shared" si="1"/>
        <v>#DIV/0!</v>
      </c>
      <c r="Y17" s="435" t="e">
        <f t="shared" si="1"/>
        <v>#DIV/0!</v>
      </c>
      <c r="Z17" s="435" t="e">
        <f t="shared" si="1"/>
        <v>#DIV/0!</v>
      </c>
    </row>
    <row r="18" spans="1:26" s="432" customFormat="1" ht="19.5" customHeight="1" x14ac:dyDescent="0.25">
      <c r="A18" s="436" t="s">
        <v>532</v>
      </c>
      <c r="B18" s="437"/>
      <c r="C18" s="988"/>
      <c r="D18" s="988"/>
      <c r="E18" s="439" t="s">
        <v>86</v>
      </c>
      <c r="F18" s="439" t="s">
        <v>86</v>
      </c>
      <c r="G18" s="439" t="s">
        <v>86</v>
      </c>
      <c r="H18" s="439" t="s">
        <v>86</v>
      </c>
      <c r="I18" s="439" t="s">
        <v>86</v>
      </c>
      <c r="J18" s="439" t="s">
        <v>86</v>
      </c>
      <c r="K18" s="439" t="s">
        <v>86</v>
      </c>
      <c r="L18" s="439" t="s">
        <v>86</v>
      </c>
      <c r="M18" s="440">
        <f>M16+M17</f>
        <v>0</v>
      </c>
      <c r="N18" s="440">
        <f>N16+N17</f>
        <v>0</v>
      </c>
      <c r="O18" s="440">
        <f>O16+O17</f>
        <v>0</v>
      </c>
      <c r="P18" s="440">
        <f>P16+P17</f>
        <v>0</v>
      </c>
      <c r="Q18" s="440">
        <f>Q16+Q17</f>
        <v>0</v>
      </c>
      <c r="T18" s="440" t="e">
        <f t="shared" ref="T18:Z18" si="2">T16+T17</f>
        <v>#DIV/0!</v>
      </c>
      <c r="U18" s="440" t="e">
        <f t="shared" si="2"/>
        <v>#DIV/0!</v>
      </c>
      <c r="V18" s="440" t="e">
        <f t="shared" si="2"/>
        <v>#DIV/0!</v>
      </c>
      <c r="W18" s="440" t="e">
        <f t="shared" si="2"/>
        <v>#DIV/0!</v>
      </c>
      <c r="X18" s="440" t="e">
        <f t="shared" si="2"/>
        <v>#DIV/0!</v>
      </c>
      <c r="Y18" s="440" t="e">
        <f t="shared" si="2"/>
        <v>#DIV/0!</v>
      </c>
      <c r="Z18" s="440" t="e">
        <f t="shared" si="2"/>
        <v>#DIV/0!</v>
      </c>
    </row>
    <row r="19" spans="1:26" s="432" customFormat="1" ht="19.5" customHeight="1" x14ac:dyDescent="0.25">
      <c r="A19" s="1000" t="s">
        <v>533</v>
      </c>
      <c r="B19" s="1000"/>
      <c r="C19" s="1000"/>
      <c r="D19" s="1000"/>
      <c r="E19" s="1000"/>
      <c r="F19" s="1000"/>
      <c r="G19" s="1000"/>
      <c r="H19" s="1000"/>
      <c r="I19" s="1000"/>
      <c r="J19" s="1000"/>
      <c r="K19" s="1000"/>
      <c r="L19" s="1000"/>
      <c r="M19" s="1000"/>
      <c r="N19" s="1000"/>
      <c r="O19" s="1000"/>
      <c r="P19" s="1000"/>
      <c r="Q19" s="1000"/>
    </row>
    <row r="20" spans="1:26" s="432" customFormat="1" ht="20.25" customHeight="1" x14ac:dyDescent="0.25">
      <c r="A20" s="387" t="s">
        <v>493</v>
      </c>
      <c r="B20" s="364">
        <v>221</v>
      </c>
      <c r="C20" s="971" t="s">
        <v>534</v>
      </c>
      <c r="D20" s="971"/>
      <c r="E20" s="394" t="s">
        <v>86</v>
      </c>
      <c r="F20" s="394" t="s">
        <v>86</v>
      </c>
      <c r="G20" s="441"/>
      <c r="H20" s="394" t="s">
        <v>86</v>
      </c>
      <c r="I20" s="394" t="s">
        <v>86</v>
      </c>
      <c r="J20" s="394" t="s">
        <v>86</v>
      </c>
      <c r="K20" s="441"/>
      <c r="L20" s="394" t="s">
        <v>86</v>
      </c>
      <c r="M20" s="394">
        <f>G20</f>
        <v>0</v>
      </c>
      <c r="N20" s="394">
        <f>K20</f>
        <v>0</v>
      </c>
      <c r="O20" s="442">
        <f>'Прил.10 прочие'!N10</f>
        <v>0</v>
      </c>
      <c r="P20" s="442"/>
      <c r="Q20" s="394">
        <f t="shared" ref="Q20:Q28" si="3">O20+P20</f>
        <v>0</v>
      </c>
      <c r="T20" s="435" t="e">
        <f t="shared" ref="T20:Z28" si="4">$Q20*T$14</f>
        <v>#DIV/0!</v>
      </c>
      <c r="U20" s="435" t="e">
        <f t="shared" si="4"/>
        <v>#DIV/0!</v>
      </c>
      <c r="V20" s="435" t="e">
        <f t="shared" si="4"/>
        <v>#DIV/0!</v>
      </c>
      <c r="W20" s="435" t="e">
        <f t="shared" si="4"/>
        <v>#DIV/0!</v>
      </c>
      <c r="X20" s="435" t="e">
        <f t="shared" si="4"/>
        <v>#DIV/0!</v>
      </c>
      <c r="Y20" s="435" t="e">
        <f t="shared" si="4"/>
        <v>#DIV/0!</v>
      </c>
      <c r="Z20" s="435" t="e">
        <f t="shared" si="4"/>
        <v>#DIV/0!</v>
      </c>
    </row>
    <row r="21" spans="1:26" s="432" customFormat="1" ht="20.25" customHeight="1" x14ac:dyDescent="0.25">
      <c r="A21" s="387" t="s">
        <v>494</v>
      </c>
      <c r="B21" s="364">
        <v>222</v>
      </c>
      <c r="C21" s="971"/>
      <c r="D21" s="971"/>
      <c r="E21" s="394" t="s">
        <v>86</v>
      </c>
      <c r="F21" s="394" t="s">
        <v>86</v>
      </c>
      <c r="G21" s="441"/>
      <c r="H21" s="394" t="s">
        <v>86</v>
      </c>
      <c r="I21" s="394" t="s">
        <v>86</v>
      </c>
      <c r="J21" s="394" t="s">
        <v>86</v>
      </c>
      <c r="K21" s="441"/>
      <c r="L21" s="394" t="s">
        <v>86</v>
      </c>
      <c r="M21" s="394">
        <f>G21</f>
        <v>0</v>
      </c>
      <c r="N21" s="394">
        <f>K21</f>
        <v>0</v>
      </c>
      <c r="O21" s="442">
        <f>'Прил.10 прочие'!N14</f>
        <v>0</v>
      </c>
      <c r="P21" s="442"/>
      <c r="Q21" s="394">
        <f t="shared" si="3"/>
        <v>0</v>
      </c>
      <c r="T21" s="435" t="e">
        <f t="shared" si="4"/>
        <v>#DIV/0!</v>
      </c>
      <c r="U21" s="435" t="e">
        <f t="shared" si="4"/>
        <v>#DIV/0!</v>
      </c>
      <c r="V21" s="435" t="e">
        <f t="shared" si="4"/>
        <v>#DIV/0!</v>
      </c>
      <c r="W21" s="435" t="e">
        <f t="shared" si="4"/>
        <v>#DIV/0!</v>
      </c>
      <c r="X21" s="435" t="e">
        <f t="shared" si="4"/>
        <v>#DIV/0!</v>
      </c>
      <c r="Y21" s="435" t="e">
        <f t="shared" si="4"/>
        <v>#DIV/0!</v>
      </c>
      <c r="Z21" s="435" t="e">
        <f t="shared" si="4"/>
        <v>#DIV/0!</v>
      </c>
    </row>
    <row r="22" spans="1:26" s="432" customFormat="1" ht="32.25" customHeight="1" x14ac:dyDescent="0.25">
      <c r="A22" s="387" t="s">
        <v>535</v>
      </c>
      <c r="B22" s="443">
        <v>223</v>
      </c>
      <c r="C22" s="982" t="s">
        <v>536</v>
      </c>
      <c r="D22" s="982"/>
      <c r="E22" s="441"/>
      <c r="F22" s="441"/>
      <c r="G22" s="441"/>
      <c r="H22" s="435">
        <f>(E22+F22+G22)/3</f>
        <v>0</v>
      </c>
      <c r="I22" s="441"/>
      <c r="J22" s="441"/>
      <c r="K22" s="441"/>
      <c r="L22" s="435">
        <f>(I22+J22+K22)/3</f>
        <v>0</v>
      </c>
      <c r="M22" s="435">
        <f>H22</f>
        <v>0</v>
      </c>
      <c r="N22" s="394">
        <f>K22</f>
        <v>0</v>
      </c>
      <c r="O22" s="444">
        <f>H22*Q31</f>
        <v>0</v>
      </c>
      <c r="P22" s="394"/>
      <c r="Q22" s="394">
        <f t="shared" si="3"/>
        <v>0</v>
      </c>
      <c r="T22" s="435" t="e">
        <f t="shared" si="4"/>
        <v>#DIV/0!</v>
      </c>
      <c r="U22" s="435" t="e">
        <f t="shared" si="4"/>
        <v>#DIV/0!</v>
      </c>
      <c r="V22" s="435" t="e">
        <f t="shared" si="4"/>
        <v>#DIV/0!</v>
      </c>
      <c r="W22" s="435" t="e">
        <f t="shared" si="4"/>
        <v>#DIV/0!</v>
      </c>
      <c r="X22" s="435" t="e">
        <f t="shared" si="4"/>
        <v>#DIV/0!</v>
      </c>
      <c r="Y22" s="435" t="e">
        <f t="shared" si="4"/>
        <v>#DIV/0!</v>
      </c>
      <c r="Z22" s="435" t="e">
        <f t="shared" si="4"/>
        <v>#DIV/0!</v>
      </c>
    </row>
    <row r="23" spans="1:26" s="432" customFormat="1" ht="31.5" customHeight="1" x14ac:dyDescent="0.25">
      <c r="A23" s="445" t="s">
        <v>537</v>
      </c>
      <c r="B23" s="443" t="s">
        <v>538</v>
      </c>
      <c r="C23" s="982" t="s">
        <v>539</v>
      </c>
      <c r="D23" s="982"/>
      <c r="E23" s="394" t="s">
        <v>86</v>
      </c>
      <c r="F23" s="394" t="s">
        <v>86</v>
      </c>
      <c r="G23" s="394" t="s">
        <v>86</v>
      </c>
      <c r="H23" s="394" t="s">
        <v>86</v>
      </c>
      <c r="I23" s="394" t="s">
        <v>86</v>
      </c>
      <c r="J23" s="394" t="s">
        <v>86</v>
      </c>
      <c r="K23" s="394" t="s">
        <v>86</v>
      </c>
      <c r="L23" s="394" t="s">
        <v>86</v>
      </c>
      <c r="M23" s="446">
        <f>'Прил.7 лимиты'!$E$11*$Q31</f>
        <v>0</v>
      </c>
      <c r="N23" s="446">
        <f>'Прил.7 лимиты'!$E$13*$Q31</f>
        <v>0</v>
      </c>
      <c r="O23" s="446">
        <f>'Прил.7 лимиты'!$E$11*$Q31</f>
        <v>0</v>
      </c>
      <c r="P23" s="446"/>
      <c r="Q23" s="394">
        <f t="shared" si="3"/>
        <v>0</v>
      </c>
      <c r="T23" s="435" t="e">
        <f t="shared" si="4"/>
        <v>#DIV/0!</v>
      </c>
      <c r="U23" s="435" t="e">
        <f t="shared" si="4"/>
        <v>#DIV/0!</v>
      </c>
      <c r="V23" s="435" t="e">
        <f t="shared" si="4"/>
        <v>#DIV/0!</v>
      </c>
      <c r="W23" s="435" t="e">
        <f t="shared" si="4"/>
        <v>#DIV/0!</v>
      </c>
      <c r="X23" s="435" t="e">
        <f t="shared" si="4"/>
        <v>#DIV/0!</v>
      </c>
      <c r="Y23" s="435" t="e">
        <f t="shared" si="4"/>
        <v>#DIV/0!</v>
      </c>
      <c r="Z23" s="435" t="e">
        <f t="shared" si="4"/>
        <v>#DIV/0!</v>
      </c>
    </row>
    <row r="24" spans="1:26" s="432" customFormat="1" ht="40.5" customHeight="1" x14ac:dyDescent="0.25">
      <c r="A24" s="445" t="s">
        <v>540</v>
      </c>
      <c r="B24" s="443" t="s">
        <v>541</v>
      </c>
      <c r="C24" s="982"/>
      <c r="D24" s="982"/>
      <c r="E24" s="394" t="s">
        <v>86</v>
      </c>
      <c r="F24" s="394" t="s">
        <v>86</v>
      </c>
      <c r="G24" s="394" t="s">
        <v>86</v>
      </c>
      <c r="H24" s="394" t="s">
        <v>86</v>
      </c>
      <c r="I24" s="394" t="s">
        <v>86</v>
      </c>
      <c r="J24" s="394" t="s">
        <v>86</v>
      </c>
      <c r="K24" s="394" t="s">
        <v>86</v>
      </c>
      <c r="L24" s="394" t="s">
        <v>86</v>
      </c>
      <c r="M24" s="446">
        <f>'Прил.7 лимиты'!$N$11*$Q31</f>
        <v>0</v>
      </c>
      <c r="N24" s="446">
        <f>'Прил.7 лимиты'!$N$13*$Q31</f>
        <v>0</v>
      </c>
      <c r="O24" s="446">
        <f>'Прил.7 лимиты'!$N$11*$Q31</f>
        <v>0</v>
      </c>
      <c r="P24" s="446"/>
      <c r="Q24" s="394">
        <f t="shared" si="3"/>
        <v>0</v>
      </c>
      <c r="T24" s="435" t="e">
        <f t="shared" si="4"/>
        <v>#DIV/0!</v>
      </c>
      <c r="U24" s="435" t="e">
        <f t="shared" si="4"/>
        <v>#DIV/0!</v>
      </c>
      <c r="V24" s="435" t="e">
        <f t="shared" si="4"/>
        <v>#DIV/0!</v>
      </c>
      <c r="W24" s="435" t="e">
        <f t="shared" si="4"/>
        <v>#DIV/0!</v>
      </c>
      <c r="X24" s="435" t="e">
        <f t="shared" si="4"/>
        <v>#DIV/0!</v>
      </c>
      <c r="Y24" s="435" t="e">
        <f t="shared" si="4"/>
        <v>#DIV/0!</v>
      </c>
      <c r="Z24" s="435" t="e">
        <f t="shared" si="4"/>
        <v>#DIV/0!</v>
      </c>
    </row>
    <row r="25" spans="1:26" s="432" customFormat="1" ht="39.75" customHeight="1" x14ac:dyDescent="0.25">
      <c r="A25" s="445" t="s">
        <v>542</v>
      </c>
      <c r="B25" s="443" t="s">
        <v>543</v>
      </c>
      <c r="C25" s="982" t="s">
        <v>544</v>
      </c>
      <c r="D25" s="982"/>
      <c r="E25" s="441"/>
      <c r="F25" s="441"/>
      <c r="G25" s="441"/>
      <c r="H25" s="435">
        <f>(E25+F25+G25)/3</f>
        <v>0</v>
      </c>
      <c r="I25" s="441"/>
      <c r="J25" s="441"/>
      <c r="K25" s="441"/>
      <c r="L25" s="435">
        <f>(I25+J25+K25)/3</f>
        <v>0</v>
      </c>
      <c r="M25" s="435">
        <f>H25</f>
        <v>0</v>
      </c>
      <c r="N25" s="435">
        <f>L25</f>
        <v>0</v>
      </c>
      <c r="O25" s="446">
        <f>'Прил.7 лимиты'!$Q$11*$Q31</f>
        <v>0</v>
      </c>
      <c r="P25" s="446"/>
      <c r="Q25" s="394">
        <f t="shared" si="3"/>
        <v>0</v>
      </c>
      <c r="T25" s="435" t="e">
        <f t="shared" si="4"/>
        <v>#DIV/0!</v>
      </c>
      <c r="U25" s="435" t="e">
        <f t="shared" si="4"/>
        <v>#DIV/0!</v>
      </c>
      <c r="V25" s="435" t="e">
        <f t="shared" si="4"/>
        <v>#DIV/0!</v>
      </c>
      <c r="W25" s="435" t="e">
        <f t="shared" si="4"/>
        <v>#DIV/0!</v>
      </c>
      <c r="X25" s="435" t="e">
        <f t="shared" si="4"/>
        <v>#DIV/0!</v>
      </c>
      <c r="Y25" s="435" t="e">
        <f t="shared" si="4"/>
        <v>#DIV/0!</v>
      </c>
      <c r="Z25" s="435" t="e">
        <f t="shared" si="4"/>
        <v>#DIV/0!</v>
      </c>
    </row>
    <row r="26" spans="1:26" s="432" customFormat="1" ht="34.5" customHeight="1" x14ac:dyDescent="0.25">
      <c r="A26" s="445" t="s">
        <v>545</v>
      </c>
      <c r="B26" s="443" t="s">
        <v>496</v>
      </c>
      <c r="C26" s="982" t="s">
        <v>546</v>
      </c>
      <c r="D26" s="982"/>
      <c r="E26" s="394" t="s">
        <v>86</v>
      </c>
      <c r="F26" s="394" t="s">
        <v>86</v>
      </c>
      <c r="G26" s="394" t="s">
        <v>86</v>
      </c>
      <c r="H26" s="394" t="s">
        <v>86</v>
      </c>
      <c r="I26" s="394" t="s">
        <v>86</v>
      </c>
      <c r="J26" s="394" t="s">
        <v>86</v>
      </c>
      <c r="K26" s="394" t="s">
        <v>86</v>
      </c>
      <c r="L26" s="394" t="s">
        <v>86</v>
      </c>
      <c r="M26" s="435">
        <f>'Прил.10 прочие'!N18</f>
        <v>0</v>
      </c>
      <c r="N26" s="435">
        <f>'Прил.10 прочие'!AR18</f>
        <v>0</v>
      </c>
      <c r="O26" s="435">
        <f>'Прил.10 прочие'!N18</f>
        <v>0</v>
      </c>
      <c r="P26" s="435"/>
      <c r="Q26" s="394">
        <f t="shared" si="3"/>
        <v>0</v>
      </c>
      <c r="T26" s="435" t="e">
        <f t="shared" si="4"/>
        <v>#DIV/0!</v>
      </c>
      <c r="U26" s="435" t="e">
        <f t="shared" si="4"/>
        <v>#DIV/0!</v>
      </c>
      <c r="V26" s="435" t="e">
        <f t="shared" si="4"/>
        <v>#DIV/0!</v>
      </c>
      <c r="W26" s="435" t="e">
        <f t="shared" si="4"/>
        <v>#DIV/0!</v>
      </c>
      <c r="X26" s="435" t="e">
        <f t="shared" si="4"/>
        <v>#DIV/0!</v>
      </c>
      <c r="Y26" s="435" t="e">
        <f t="shared" si="4"/>
        <v>#DIV/0!</v>
      </c>
      <c r="Z26" s="435" t="e">
        <f t="shared" si="4"/>
        <v>#DIV/0!</v>
      </c>
    </row>
    <row r="27" spans="1:26" s="432" customFormat="1" ht="17.45" customHeight="1" x14ac:dyDescent="0.25">
      <c r="A27" s="445" t="s">
        <v>547</v>
      </c>
      <c r="B27" s="443" t="s">
        <v>548</v>
      </c>
      <c r="C27" s="982"/>
      <c r="D27" s="982"/>
      <c r="E27" s="394" t="s">
        <v>86</v>
      </c>
      <c r="F27" s="394" t="s">
        <v>86</v>
      </c>
      <c r="G27" s="394" t="s">
        <v>86</v>
      </c>
      <c r="H27" s="394" t="s">
        <v>86</v>
      </c>
      <c r="I27" s="394" t="s">
        <v>86</v>
      </c>
      <c r="J27" s="394" t="s">
        <v>86</v>
      </c>
      <c r="K27" s="394" t="s">
        <v>86</v>
      </c>
      <c r="L27" s="394" t="s">
        <v>86</v>
      </c>
      <c r="M27" s="394">
        <f>'Прил.10 прочие'!N30</f>
        <v>0</v>
      </c>
      <c r="N27" s="394">
        <f>'Прил.10 прочие'!AR30</f>
        <v>0</v>
      </c>
      <c r="O27" s="394">
        <f>'Прил.10 прочие'!N30</f>
        <v>0</v>
      </c>
      <c r="P27" s="394"/>
      <c r="Q27" s="394">
        <f t="shared" si="3"/>
        <v>0</v>
      </c>
      <c r="T27" s="435" t="e">
        <f t="shared" si="4"/>
        <v>#DIV/0!</v>
      </c>
      <c r="U27" s="435" t="e">
        <f t="shared" si="4"/>
        <v>#DIV/0!</v>
      </c>
      <c r="V27" s="435" t="e">
        <f t="shared" si="4"/>
        <v>#DIV/0!</v>
      </c>
      <c r="W27" s="435" t="e">
        <f t="shared" si="4"/>
        <v>#DIV/0!</v>
      </c>
      <c r="X27" s="435" t="e">
        <f t="shared" si="4"/>
        <v>#DIV/0!</v>
      </c>
      <c r="Y27" s="435" t="e">
        <f t="shared" si="4"/>
        <v>#DIV/0!</v>
      </c>
      <c r="Z27" s="435" t="e">
        <f t="shared" si="4"/>
        <v>#DIV/0!</v>
      </c>
    </row>
    <row r="28" spans="1:26" s="432" customFormat="1" ht="17.45" customHeight="1" x14ac:dyDescent="0.25">
      <c r="A28" s="445" t="s">
        <v>549</v>
      </c>
      <c r="B28" s="443" t="s">
        <v>550</v>
      </c>
      <c r="C28" s="982"/>
      <c r="D28" s="982"/>
      <c r="E28" s="394" t="s">
        <v>86</v>
      </c>
      <c r="F28" s="394" t="s">
        <v>86</v>
      </c>
      <c r="G28" s="394" t="s">
        <v>86</v>
      </c>
      <c r="H28" s="394" t="s">
        <v>86</v>
      </c>
      <c r="I28" s="394" t="s">
        <v>86</v>
      </c>
      <c r="J28" s="394" t="s">
        <v>86</v>
      </c>
      <c r="K28" s="394" t="s">
        <v>86</v>
      </c>
      <c r="L28" s="394" t="s">
        <v>86</v>
      </c>
      <c r="M28" s="444">
        <f>'Прил.7 лимиты'!H10*Q31</f>
        <v>0</v>
      </c>
      <c r="N28" s="444">
        <f>'Прил.7 лимиты'!H12*Q31</f>
        <v>0</v>
      </c>
      <c r="O28" s="444">
        <f>'Прил.7 лимиты'!H10*Q31</f>
        <v>0</v>
      </c>
      <c r="P28" s="444"/>
      <c r="Q28" s="394">
        <f t="shared" si="3"/>
        <v>0</v>
      </c>
      <c r="T28" s="435" t="e">
        <f t="shared" si="4"/>
        <v>#DIV/0!</v>
      </c>
      <c r="U28" s="435" t="e">
        <f t="shared" si="4"/>
        <v>#DIV/0!</v>
      </c>
      <c r="V28" s="435" t="e">
        <f t="shared" si="4"/>
        <v>#DIV/0!</v>
      </c>
      <c r="W28" s="435" t="e">
        <f t="shared" si="4"/>
        <v>#DIV/0!</v>
      </c>
      <c r="X28" s="435" t="e">
        <f t="shared" si="4"/>
        <v>#DIV/0!</v>
      </c>
      <c r="Y28" s="435" t="e">
        <f t="shared" si="4"/>
        <v>#DIV/0!</v>
      </c>
      <c r="Z28" s="435" t="e">
        <f t="shared" si="4"/>
        <v>#DIV/0!</v>
      </c>
    </row>
    <row r="29" spans="1:26" s="432" customFormat="1" ht="19.5" customHeight="1" x14ac:dyDescent="0.25">
      <c r="A29" s="436" t="s">
        <v>551</v>
      </c>
      <c r="B29" s="438"/>
      <c r="C29" s="988"/>
      <c r="D29" s="988"/>
      <c r="E29" s="439" t="s">
        <v>86</v>
      </c>
      <c r="F29" s="439" t="s">
        <v>86</v>
      </c>
      <c r="G29" s="439" t="s">
        <v>86</v>
      </c>
      <c r="H29" s="439" t="s">
        <v>86</v>
      </c>
      <c r="I29" s="439" t="s">
        <v>86</v>
      </c>
      <c r="J29" s="439" t="s">
        <v>86</v>
      </c>
      <c r="K29" s="439" t="s">
        <v>86</v>
      </c>
      <c r="L29" s="439" t="s">
        <v>86</v>
      </c>
      <c r="M29" s="450">
        <f>M20+M21+M22+M23+M24+M25+M26+M27+M28</f>
        <v>0</v>
      </c>
      <c r="N29" s="439"/>
      <c r="O29" s="450">
        <f>O20+O21+O22+O23+O24+O25+O26+O27+O28</f>
        <v>0</v>
      </c>
      <c r="P29" s="439">
        <f>SUM(P20:P28)</f>
        <v>0</v>
      </c>
      <c r="Q29" s="450">
        <f>SUM(Q20:Q28)</f>
        <v>0</v>
      </c>
      <c r="T29" s="450" t="e">
        <f t="shared" ref="T29:Z29" si="5">SUM(T20:T28)</f>
        <v>#DIV/0!</v>
      </c>
      <c r="U29" s="450" t="e">
        <f t="shared" si="5"/>
        <v>#DIV/0!</v>
      </c>
      <c r="V29" s="450" t="e">
        <f t="shared" si="5"/>
        <v>#DIV/0!</v>
      </c>
      <c r="W29" s="450" t="e">
        <f t="shared" si="5"/>
        <v>#DIV/0!</v>
      </c>
      <c r="X29" s="450" t="e">
        <f t="shared" si="5"/>
        <v>#DIV/0!</v>
      </c>
      <c r="Y29" s="450" t="e">
        <f t="shared" si="5"/>
        <v>#DIV/0!</v>
      </c>
      <c r="Z29" s="450" t="e">
        <f t="shared" si="5"/>
        <v>#DIV/0!</v>
      </c>
    </row>
    <row r="30" spans="1:26" s="432" customFormat="1" ht="20.25" customHeight="1" x14ac:dyDescent="0.25">
      <c r="A30" s="996" t="s">
        <v>552</v>
      </c>
      <c r="B30" s="996"/>
      <c r="C30" s="996"/>
      <c r="D30" s="996"/>
      <c r="E30" s="996"/>
      <c r="F30" s="996"/>
      <c r="G30" s="996"/>
      <c r="H30" s="996"/>
      <c r="I30" s="996"/>
      <c r="J30" s="996"/>
      <c r="K30" s="996"/>
      <c r="L30" s="996"/>
      <c r="M30" s="996"/>
      <c r="N30" s="996"/>
      <c r="O30" s="996"/>
      <c r="P30" s="996"/>
      <c r="Q30" s="451">
        <f>'Прил.8 ст.211'!S52</f>
        <v>9.5641754877502801E-4</v>
      </c>
    </row>
    <row r="31" spans="1:26" s="432" customFormat="1" ht="18" customHeight="1" x14ac:dyDescent="0.25">
      <c r="A31" s="996" t="s">
        <v>553</v>
      </c>
      <c r="B31" s="996"/>
      <c r="C31" s="996"/>
      <c r="D31" s="996"/>
      <c r="E31" s="996"/>
      <c r="F31" s="996"/>
      <c r="G31" s="996"/>
      <c r="H31" s="996"/>
      <c r="I31" s="996"/>
      <c r="J31" s="996"/>
      <c r="K31" s="996"/>
      <c r="L31" s="996"/>
      <c r="M31" s="996"/>
      <c r="N31" s="996"/>
      <c r="O31" s="996"/>
      <c r="P31" s="996"/>
      <c r="Q31" s="452">
        <f>'Прил.4 площади'!G83</f>
        <v>0</v>
      </c>
    </row>
    <row r="32" spans="1:26" s="414" customFormat="1" ht="17.25" customHeight="1" x14ac:dyDescent="0.2">
      <c r="A32" s="997" t="s">
        <v>554</v>
      </c>
      <c r="B32" s="997"/>
      <c r="C32" s="997"/>
      <c r="D32" s="997"/>
      <c r="E32" s="997"/>
      <c r="F32" s="997"/>
      <c r="G32" s="997"/>
      <c r="H32" s="997"/>
      <c r="I32" s="997"/>
      <c r="J32" s="997"/>
      <c r="K32" s="997"/>
      <c r="L32" s="997"/>
      <c r="M32" s="997"/>
      <c r="N32" s="997"/>
      <c r="O32" s="997"/>
      <c r="P32" s="997"/>
      <c r="Q32" s="997"/>
    </row>
    <row r="33" spans="1:26" s="432" customFormat="1" ht="17.25" customHeight="1" x14ac:dyDescent="0.25">
      <c r="A33" s="387" t="s">
        <v>491</v>
      </c>
      <c r="B33" s="364">
        <v>212</v>
      </c>
      <c r="C33" s="982" t="s">
        <v>534</v>
      </c>
      <c r="D33" s="982"/>
      <c r="E33" s="394" t="s">
        <v>86</v>
      </c>
      <c r="F33" s="394" t="s">
        <v>86</v>
      </c>
      <c r="G33" s="441"/>
      <c r="H33" s="394" t="s">
        <v>86</v>
      </c>
      <c r="I33" s="394" t="s">
        <v>86</v>
      </c>
      <c r="J33" s="394" t="s">
        <v>86</v>
      </c>
      <c r="K33" s="441"/>
      <c r="L33" s="394" t="s">
        <v>86</v>
      </c>
      <c r="M33" s="394">
        <f>G33</f>
        <v>0</v>
      </c>
      <c r="N33" s="394">
        <f>K33</f>
        <v>0</v>
      </c>
      <c r="O33" s="442">
        <f>'Прил.10 прочие'!N6</f>
        <v>0</v>
      </c>
      <c r="P33" s="442"/>
      <c r="Q33" s="394">
        <f t="shared" ref="Q33:Q40" si="6">O33+P33</f>
        <v>0</v>
      </c>
      <c r="T33" s="435" t="e">
        <f t="shared" ref="T33:Z40" si="7">$Q33*T$14</f>
        <v>#DIV/0!</v>
      </c>
      <c r="U33" s="435" t="e">
        <f t="shared" si="7"/>
        <v>#DIV/0!</v>
      </c>
      <c r="V33" s="435" t="e">
        <f t="shared" si="7"/>
        <v>#DIV/0!</v>
      </c>
      <c r="W33" s="435" t="e">
        <f t="shared" si="7"/>
        <v>#DIV/0!</v>
      </c>
      <c r="X33" s="435" t="e">
        <f t="shared" si="7"/>
        <v>#DIV/0!</v>
      </c>
      <c r="Y33" s="435" t="e">
        <f t="shared" si="7"/>
        <v>#DIV/0!</v>
      </c>
      <c r="Z33" s="435" t="e">
        <f t="shared" si="7"/>
        <v>#DIV/0!</v>
      </c>
    </row>
    <row r="34" spans="1:26" s="432" customFormat="1" ht="17.25" customHeight="1" x14ac:dyDescent="0.25">
      <c r="A34" s="387" t="s">
        <v>500</v>
      </c>
      <c r="B34" s="364">
        <v>262</v>
      </c>
      <c r="C34" s="982"/>
      <c r="D34" s="982"/>
      <c r="E34" s="394" t="s">
        <v>86</v>
      </c>
      <c r="F34" s="394" t="s">
        <v>86</v>
      </c>
      <c r="G34" s="441"/>
      <c r="H34" s="394" t="s">
        <v>86</v>
      </c>
      <c r="I34" s="394" t="s">
        <v>86</v>
      </c>
      <c r="J34" s="394" t="s">
        <v>86</v>
      </c>
      <c r="K34" s="441"/>
      <c r="L34" s="394" t="s">
        <v>86</v>
      </c>
      <c r="M34" s="394">
        <f>G34</f>
        <v>0</v>
      </c>
      <c r="N34" s="394">
        <f>K34</f>
        <v>0</v>
      </c>
      <c r="O34" s="453">
        <f>'Прил.10 прочие'!N34</f>
        <v>0</v>
      </c>
      <c r="P34" s="453"/>
      <c r="Q34" s="394">
        <f t="shared" si="6"/>
        <v>0</v>
      </c>
      <c r="T34" s="435" t="e">
        <f t="shared" si="7"/>
        <v>#DIV/0!</v>
      </c>
      <c r="U34" s="435" t="e">
        <f t="shared" si="7"/>
        <v>#DIV/0!</v>
      </c>
      <c r="V34" s="435" t="e">
        <f t="shared" si="7"/>
        <v>#DIV/0!</v>
      </c>
      <c r="W34" s="435" t="e">
        <f t="shared" si="7"/>
        <v>#DIV/0!</v>
      </c>
      <c r="X34" s="435" t="e">
        <f t="shared" si="7"/>
        <v>#DIV/0!</v>
      </c>
      <c r="Y34" s="435" t="e">
        <f t="shared" si="7"/>
        <v>#DIV/0!</v>
      </c>
      <c r="Z34" s="435" t="e">
        <f t="shared" si="7"/>
        <v>#DIV/0!</v>
      </c>
    </row>
    <row r="35" spans="1:26" s="432" customFormat="1" ht="19.5" customHeight="1" x14ac:dyDescent="0.25">
      <c r="A35" s="387" t="s">
        <v>497</v>
      </c>
      <c r="B35" s="364">
        <v>225</v>
      </c>
      <c r="C35" s="982" t="s">
        <v>555</v>
      </c>
      <c r="D35" s="982"/>
      <c r="E35" s="441"/>
      <c r="F35" s="441"/>
      <c r="G35" s="441"/>
      <c r="H35" s="435">
        <f>(E35+F35+G35)/3</f>
        <v>0</v>
      </c>
      <c r="I35" s="441"/>
      <c r="J35" s="441"/>
      <c r="K35" s="441"/>
      <c r="L35" s="435">
        <f>(I35+J35+K35)/3</f>
        <v>0</v>
      </c>
      <c r="M35" s="435">
        <f>H35</f>
        <v>0</v>
      </c>
      <c r="N35" s="435">
        <f>L35</f>
        <v>0</v>
      </c>
      <c r="O35" s="442">
        <f>'Прил.10 прочие'!N22</f>
        <v>0</v>
      </c>
      <c r="P35" s="442"/>
      <c r="Q35" s="394">
        <f t="shared" si="6"/>
        <v>0</v>
      </c>
      <c r="T35" s="435" t="e">
        <f t="shared" si="7"/>
        <v>#DIV/0!</v>
      </c>
      <c r="U35" s="435" t="e">
        <f t="shared" si="7"/>
        <v>#DIV/0!</v>
      </c>
      <c r="V35" s="435" t="e">
        <f t="shared" si="7"/>
        <v>#DIV/0!</v>
      </c>
      <c r="W35" s="435" t="e">
        <f t="shared" si="7"/>
        <v>#DIV/0!</v>
      </c>
      <c r="X35" s="435" t="e">
        <f t="shared" si="7"/>
        <v>#DIV/0!</v>
      </c>
      <c r="Y35" s="435" t="e">
        <f t="shared" si="7"/>
        <v>#DIV/0!</v>
      </c>
      <c r="Z35" s="435" t="e">
        <f t="shared" si="7"/>
        <v>#DIV/0!</v>
      </c>
    </row>
    <row r="36" spans="1:26" s="432" customFormat="1" ht="19.5" customHeight="1" x14ac:dyDescent="0.25">
      <c r="A36" s="387" t="s">
        <v>498</v>
      </c>
      <c r="B36" s="364">
        <v>226</v>
      </c>
      <c r="C36" s="982"/>
      <c r="D36" s="982"/>
      <c r="E36" s="441"/>
      <c r="F36" s="441"/>
      <c r="G36" s="441"/>
      <c r="H36" s="435">
        <f>(E36+F36+G36)/3</f>
        <v>0</v>
      </c>
      <c r="I36" s="441"/>
      <c r="J36" s="441"/>
      <c r="K36" s="441"/>
      <c r="L36" s="435">
        <f>(I36+J36+K36)/3</f>
        <v>0</v>
      </c>
      <c r="M36" s="435">
        <f>H36</f>
        <v>0</v>
      </c>
      <c r="N36" s="435">
        <f>L36</f>
        <v>0</v>
      </c>
      <c r="O36" s="442">
        <f>'Прил.10 прочие'!N26</f>
        <v>0</v>
      </c>
      <c r="P36" s="442"/>
      <c r="Q36" s="394">
        <f t="shared" si="6"/>
        <v>0</v>
      </c>
      <c r="T36" s="435" t="e">
        <f t="shared" si="7"/>
        <v>#DIV/0!</v>
      </c>
      <c r="U36" s="435" t="e">
        <f t="shared" si="7"/>
        <v>#DIV/0!</v>
      </c>
      <c r="V36" s="435" t="e">
        <f t="shared" si="7"/>
        <v>#DIV/0!</v>
      </c>
      <c r="W36" s="435" t="e">
        <f t="shared" si="7"/>
        <v>#DIV/0!</v>
      </c>
      <c r="X36" s="435" t="e">
        <f t="shared" si="7"/>
        <v>#DIV/0!</v>
      </c>
      <c r="Y36" s="435" t="e">
        <f t="shared" si="7"/>
        <v>#DIV/0!</v>
      </c>
      <c r="Z36" s="435" t="e">
        <f t="shared" si="7"/>
        <v>#DIV/0!</v>
      </c>
    </row>
    <row r="37" spans="1:26" s="432" customFormat="1" ht="66" customHeight="1" x14ac:dyDescent="0.25">
      <c r="A37" s="387" t="s">
        <v>505</v>
      </c>
      <c r="B37" s="364">
        <v>340</v>
      </c>
      <c r="C37" s="982" t="s">
        <v>534</v>
      </c>
      <c r="D37" s="982"/>
      <c r="E37" s="394" t="s">
        <v>86</v>
      </c>
      <c r="F37" s="394" t="s">
        <v>86</v>
      </c>
      <c r="G37" s="441"/>
      <c r="H37" s="394" t="s">
        <v>86</v>
      </c>
      <c r="I37" s="394" t="s">
        <v>86</v>
      </c>
      <c r="J37" s="394" t="s">
        <v>86</v>
      </c>
      <c r="K37" s="441"/>
      <c r="L37" s="394" t="s">
        <v>86</v>
      </c>
      <c r="M37" s="394">
        <f>G37</f>
        <v>0</v>
      </c>
      <c r="N37" s="394">
        <f>K37</f>
        <v>0</v>
      </c>
      <c r="O37" s="453">
        <f>'Прил.10 прочие'!N42</f>
        <v>0</v>
      </c>
      <c r="P37" s="453"/>
      <c r="Q37" s="394">
        <f t="shared" si="6"/>
        <v>0</v>
      </c>
      <c r="T37" s="435" t="e">
        <f t="shared" si="7"/>
        <v>#DIV/0!</v>
      </c>
      <c r="U37" s="435" t="e">
        <f t="shared" si="7"/>
        <v>#DIV/0!</v>
      </c>
      <c r="V37" s="435" t="e">
        <f t="shared" si="7"/>
        <v>#DIV/0!</v>
      </c>
      <c r="W37" s="435" t="e">
        <f t="shared" si="7"/>
        <v>#DIV/0!</v>
      </c>
      <c r="X37" s="435" t="e">
        <f t="shared" si="7"/>
        <v>#DIV/0!</v>
      </c>
      <c r="Y37" s="435" t="e">
        <f t="shared" si="7"/>
        <v>#DIV/0!</v>
      </c>
      <c r="Z37" s="435" t="e">
        <f t="shared" si="7"/>
        <v>#DIV/0!</v>
      </c>
    </row>
    <row r="38" spans="1:26" s="432" customFormat="1" ht="90" customHeight="1" x14ac:dyDescent="0.25">
      <c r="A38" s="387" t="s">
        <v>506</v>
      </c>
      <c r="B38" s="364">
        <v>340</v>
      </c>
      <c r="C38" s="982" t="s">
        <v>556</v>
      </c>
      <c r="D38" s="982"/>
      <c r="E38" s="394" t="s">
        <v>86</v>
      </c>
      <c r="F38" s="394" t="s">
        <v>86</v>
      </c>
      <c r="G38" s="441"/>
      <c r="H38" s="394" t="s">
        <v>86</v>
      </c>
      <c r="I38" s="394" t="s">
        <v>86</v>
      </c>
      <c r="J38" s="394" t="s">
        <v>86</v>
      </c>
      <c r="K38" s="441"/>
      <c r="L38" s="394" t="s">
        <v>86</v>
      </c>
      <c r="M38" s="394">
        <f>G38</f>
        <v>0</v>
      </c>
      <c r="N38" s="394">
        <f>K38</f>
        <v>0</v>
      </c>
      <c r="O38" s="435"/>
      <c r="P38" s="394"/>
      <c r="Q38" s="394">
        <f t="shared" si="6"/>
        <v>0</v>
      </c>
      <c r="T38" s="435" t="e">
        <f t="shared" si="7"/>
        <v>#DIV/0!</v>
      </c>
      <c r="U38" s="435" t="e">
        <f t="shared" si="7"/>
        <v>#DIV/0!</v>
      </c>
      <c r="V38" s="435" t="e">
        <f t="shared" si="7"/>
        <v>#DIV/0!</v>
      </c>
      <c r="W38" s="435" t="e">
        <f t="shared" si="7"/>
        <v>#DIV/0!</v>
      </c>
      <c r="X38" s="435" t="e">
        <f t="shared" si="7"/>
        <v>#DIV/0!</v>
      </c>
      <c r="Y38" s="435" t="e">
        <f t="shared" si="7"/>
        <v>#DIV/0!</v>
      </c>
      <c r="Z38" s="435" t="e">
        <f t="shared" si="7"/>
        <v>#DIV/0!</v>
      </c>
    </row>
    <row r="39" spans="1:26" s="432" customFormat="1" ht="88.9" customHeight="1" x14ac:dyDescent="0.25">
      <c r="A39" s="445" t="s">
        <v>557</v>
      </c>
      <c r="B39" s="364" t="s">
        <v>558</v>
      </c>
      <c r="C39" s="982" t="s">
        <v>559</v>
      </c>
      <c r="D39" s="982"/>
      <c r="E39" s="394" t="s">
        <v>86</v>
      </c>
      <c r="F39" s="394" t="s">
        <v>86</v>
      </c>
      <c r="G39" s="441"/>
      <c r="H39" s="394" t="s">
        <v>86</v>
      </c>
      <c r="I39" s="394" t="s">
        <v>86</v>
      </c>
      <c r="J39" s="394" t="s">
        <v>86</v>
      </c>
      <c r="K39" s="441"/>
      <c r="L39" s="394" t="s">
        <v>86</v>
      </c>
      <c r="M39" s="394">
        <f>G39</f>
        <v>0</v>
      </c>
      <c r="N39" s="394">
        <f>K39</f>
        <v>0</v>
      </c>
      <c r="O39" s="434"/>
      <c r="P39" s="394"/>
      <c r="Q39" s="394">
        <f t="shared" si="6"/>
        <v>0</v>
      </c>
      <c r="T39" s="435" t="e">
        <f t="shared" si="7"/>
        <v>#DIV/0!</v>
      </c>
      <c r="U39" s="435" t="e">
        <f t="shared" si="7"/>
        <v>#DIV/0!</v>
      </c>
      <c r="V39" s="435" t="e">
        <f t="shared" si="7"/>
        <v>#DIV/0!</v>
      </c>
      <c r="W39" s="435" t="e">
        <f t="shared" si="7"/>
        <v>#DIV/0!</v>
      </c>
      <c r="X39" s="435" t="e">
        <f t="shared" si="7"/>
        <v>#DIV/0!</v>
      </c>
      <c r="Y39" s="435" t="e">
        <f t="shared" si="7"/>
        <v>#DIV/0!</v>
      </c>
      <c r="Z39" s="435" t="e">
        <f t="shared" si="7"/>
        <v>#DIV/0!</v>
      </c>
    </row>
    <row r="40" spans="1:26" s="432" customFormat="1" ht="101.25" customHeight="1" x14ac:dyDescent="0.25">
      <c r="A40" s="445" t="s">
        <v>560</v>
      </c>
      <c r="B40" s="364" t="s">
        <v>561</v>
      </c>
      <c r="C40" s="982" t="s">
        <v>562</v>
      </c>
      <c r="D40" s="982"/>
      <c r="E40" s="394" t="s">
        <v>86</v>
      </c>
      <c r="F40" s="394" t="s">
        <v>86</v>
      </c>
      <c r="G40" s="441"/>
      <c r="H40" s="394" t="s">
        <v>86</v>
      </c>
      <c r="I40" s="394" t="s">
        <v>86</v>
      </c>
      <c r="J40" s="394" t="s">
        <v>86</v>
      </c>
      <c r="K40" s="441"/>
      <c r="L40" s="394" t="s">
        <v>86</v>
      </c>
      <c r="M40" s="394">
        <f>G40</f>
        <v>0</v>
      </c>
      <c r="N40" s="394">
        <f>K40</f>
        <v>0</v>
      </c>
      <c r="O40" s="435"/>
      <c r="P40" s="394"/>
      <c r="Q40" s="394">
        <f t="shared" si="6"/>
        <v>0</v>
      </c>
      <c r="T40" s="435" t="e">
        <f t="shared" si="7"/>
        <v>#DIV/0!</v>
      </c>
      <c r="U40" s="435" t="e">
        <f t="shared" si="7"/>
        <v>#DIV/0!</v>
      </c>
      <c r="V40" s="435" t="e">
        <f t="shared" si="7"/>
        <v>#DIV/0!</v>
      </c>
      <c r="W40" s="435" t="e">
        <f t="shared" si="7"/>
        <v>#DIV/0!</v>
      </c>
      <c r="X40" s="435" t="e">
        <f t="shared" si="7"/>
        <v>#DIV/0!</v>
      </c>
      <c r="Y40" s="435" t="e">
        <f t="shared" si="7"/>
        <v>#DIV/0!</v>
      </c>
      <c r="Z40" s="435" t="e">
        <f t="shared" si="7"/>
        <v>#DIV/0!</v>
      </c>
    </row>
    <row r="41" spans="1:26" s="432" customFormat="1" ht="18" customHeight="1" x14ac:dyDescent="0.25">
      <c r="A41" s="436" t="s">
        <v>563</v>
      </c>
      <c r="B41" s="438"/>
      <c r="C41" s="988"/>
      <c r="D41" s="988"/>
      <c r="E41" s="439" t="s">
        <v>86</v>
      </c>
      <c r="F41" s="439" t="s">
        <v>86</v>
      </c>
      <c r="G41" s="439" t="s">
        <v>86</v>
      </c>
      <c r="H41" s="439" t="s">
        <v>86</v>
      </c>
      <c r="I41" s="439" t="s">
        <v>86</v>
      </c>
      <c r="J41" s="439" t="s">
        <v>86</v>
      </c>
      <c r="K41" s="439" t="s">
        <v>86</v>
      </c>
      <c r="L41" s="439" t="s">
        <v>86</v>
      </c>
      <c r="M41" s="440">
        <f>M33+M34+M35+M36+M37+M38+M39+M40</f>
        <v>0</v>
      </c>
      <c r="N41" s="440">
        <f>SUM(O33:O40)</f>
        <v>0</v>
      </c>
      <c r="O41" s="440">
        <f>O33+O34+O35+O36+O37+O38+O39+O40</f>
        <v>0</v>
      </c>
      <c r="P41" s="439">
        <f>SUM(P33:P40)</f>
        <v>0</v>
      </c>
      <c r="Q41" s="440">
        <f>SUM(Q33:Q40)</f>
        <v>0</v>
      </c>
      <c r="T41" s="440" t="e">
        <f t="shared" ref="T41:Z41" si="8">SUM(T33:T40)</f>
        <v>#DIV/0!</v>
      </c>
      <c r="U41" s="440" t="e">
        <f t="shared" si="8"/>
        <v>#DIV/0!</v>
      </c>
      <c r="V41" s="440" t="e">
        <f t="shared" si="8"/>
        <v>#DIV/0!</v>
      </c>
      <c r="W41" s="440" t="e">
        <f t="shared" si="8"/>
        <v>#DIV/0!</v>
      </c>
      <c r="X41" s="440" t="e">
        <f t="shared" si="8"/>
        <v>#DIV/0!</v>
      </c>
      <c r="Y41" s="440" t="e">
        <f t="shared" si="8"/>
        <v>#DIV/0!</v>
      </c>
      <c r="Z41" s="440" t="e">
        <f t="shared" si="8"/>
        <v>#DIV/0!</v>
      </c>
    </row>
    <row r="42" spans="1:26" s="459" customFormat="1" ht="19.5" customHeight="1" x14ac:dyDescent="0.25">
      <c r="A42" s="454" t="s">
        <v>564</v>
      </c>
      <c r="B42" s="455"/>
      <c r="C42" s="990"/>
      <c r="D42" s="990"/>
      <c r="E42" s="456" t="s">
        <v>86</v>
      </c>
      <c r="F42" s="456" t="s">
        <v>86</v>
      </c>
      <c r="G42" s="456" t="s">
        <v>86</v>
      </c>
      <c r="H42" s="456" t="s">
        <v>86</v>
      </c>
      <c r="I42" s="456" t="s">
        <v>86</v>
      </c>
      <c r="J42" s="456" t="s">
        <v>86</v>
      </c>
      <c r="K42" s="456" t="s">
        <v>86</v>
      </c>
      <c r="L42" s="456" t="s">
        <v>86</v>
      </c>
      <c r="M42" s="457">
        <f>M18+M29+M41</f>
        <v>0</v>
      </c>
      <c r="N42" s="457">
        <f>N18+N29+N41</f>
        <v>0</v>
      </c>
      <c r="O42" s="457">
        <f>O18+O29+O41</f>
        <v>0</v>
      </c>
      <c r="P42" s="457">
        <f>P18+P29+P41</f>
        <v>0</v>
      </c>
      <c r="Q42" s="457">
        <f>Q18+Q29+Q41</f>
        <v>0</v>
      </c>
      <c r="T42" s="457" t="e">
        <f t="shared" ref="T42:Z42" si="9">T18+T29+T41</f>
        <v>#DIV/0!</v>
      </c>
      <c r="U42" s="457" t="e">
        <f t="shared" si="9"/>
        <v>#DIV/0!</v>
      </c>
      <c r="V42" s="457" t="e">
        <f t="shared" si="9"/>
        <v>#DIV/0!</v>
      </c>
      <c r="W42" s="457" t="e">
        <f t="shared" si="9"/>
        <v>#DIV/0!</v>
      </c>
      <c r="X42" s="457" t="e">
        <f t="shared" si="9"/>
        <v>#DIV/0!</v>
      </c>
      <c r="Y42" s="457" t="e">
        <f t="shared" si="9"/>
        <v>#DIV/0!</v>
      </c>
      <c r="Z42" s="457" t="e">
        <f t="shared" si="9"/>
        <v>#DIV/0!</v>
      </c>
    </row>
    <row r="43" spans="1:26" s="414" customFormat="1" ht="25.5" customHeight="1" x14ac:dyDescent="0.2">
      <c r="A43" s="993" t="s">
        <v>565</v>
      </c>
      <c r="B43" s="993"/>
      <c r="C43" s="993"/>
      <c r="D43" s="993"/>
      <c r="E43" s="993"/>
      <c r="F43" s="993"/>
      <c r="G43" s="993"/>
      <c r="H43" s="993"/>
      <c r="I43" s="993"/>
      <c r="J43" s="993"/>
      <c r="K43" s="993"/>
      <c r="L43" s="993"/>
      <c r="M43" s="993"/>
      <c r="N43" s="993"/>
      <c r="O43" s="993"/>
      <c r="P43" s="993"/>
      <c r="Q43" s="993"/>
    </row>
    <row r="44" spans="1:26" s="414" customFormat="1" ht="18" hidden="1" customHeight="1" x14ac:dyDescent="0.2">
      <c r="A44" s="994" t="s">
        <v>566</v>
      </c>
      <c r="B44" s="994"/>
      <c r="C44" s="994"/>
      <c r="D44" s="994"/>
      <c r="E44" s="994"/>
      <c r="F44" s="994"/>
      <c r="G44" s="994"/>
      <c r="H44" s="994"/>
      <c r="I44" s="994"/>
      <c r="J44" s="994"/>
      <c r="K44" s="994"/>
      <c r="L44" s="994"/>
      <c r="M44" s="994"/>
      <c r="N44" s="994"/>
      <c r="O44" s="994"/>
      <c r="P44" s="994"/>
      <c r="Q44" s="994"/>
    </row>
    <row r="45" spans="1:26" s="414" customFormat="1" ht="18" customHeight="1" x14ac:dyDescent="0.2">
      <c r="A45" s="997" t="s">
        <v>567</v>
      </c>
      <c r="B45" s="997"/>
      <c r="C45" s="997"/>
      <c r="D45" s="997"/>
      <c r="E45" s="997"/>
      <c r="F45" s="997"/>
      <c r="G45" s="997"/>
      <c r="H45" s="997"/>
      <c r="I45" s="997"/>
      <c r="J45" s="997"/>
      <c r="K45" s="997"/>
      <c r="L45" s="997"/>
      <c r="M45" s="997"/>
      <c r="N45" s="997"/>
      <c r="O45" s="997"/>
      <c r="P45" s="997"/>
      <c r="Q45" s="997"/>
    </row>
    <row r="46" spans="1:26" s="432" customFormat="1" ht="69" customHeight="1" x14ac:dyDescent="0.25">
      <c r="A46" s="387" t="s">
        <v>568</v>
      </c>
      <c r="B46" s="364"/>
      <c r="C46" s="982" t="s">
        <v>569</v>
      </c>
      <c r="D46" s="982"/>
      <c r="E46" s="540"/>
      <c r="F46" s="540"/>
      <c r="G46" s="540"/>
      <c r="H46" s="540"/>
      <c r="I46" s="540"/>
      <c r="J46" s="540"/>
      <c r="K46" s="540"/>
      <c r="L46" s="540"/>
      <c r="M46" s="540"/>
      <c r="N46" s="540"/>
      <c r="O46" s="540"/>
      <c r="P46" s="540"/>
      <c r="Q46" s="540"/>
    </row>
    <row r="47" spans="1:26" s="432" customFormat="1" ht="24" customHeight="1" x14ac:dyDescent="0.25">
      <c r="A47" s="400" t="s">
        <v>530</v>
      </c>
      <c r="B47" s="364">
        <v>211</v>
      </c>
      <c r="C47" s="982"/>
      <c r="D47" s="982"/>
      <c r="E47" s="394" t="s">
        <v>86</v>
      </c>
      <c r="F47" s="394" t="s">
        <v>86</v>
      </c>
      <c r="G47" s="394" t="s">
        <v>86</v>
      </c>
      <c r="H47" s="394" t="s">
        <v>86</v>
      </c>
      <c r="I47" s="394" t="s">
        <v>86</v>
      </c>
      <c r="J47" s="394" t="s">
        <v>86</v>
      </c>
      <c r="K47" s="394" t="s">
        <v>86</v>
      </c>
      <c r="L47" s="394" t="s">
        <v>86</v>
      </c>
      <c r="M47" s="434">
        <v>0</v>
      </c>
      <c r="N47" s="441"/>
      <c r="O47" s="434">
        <v>0</v>
      </c>
      <c r="P47" s="441"/>
      <c r="Q47" s="394">
        <f>O47+P47</f>
        <v>0</v>
      </c>
      <c r="T47" s="435" t="e">
        <f t="shared" ref="T47:Z48" si="10">$Q47*T$14</f>
        <v>#DIV/0!</v>
      </c>
      <c r="U47" s="435" t="e">
        <f t="shared" si="10"/>
        <v>#DIV/0!</v>
      </c>
      <c r="V47" s="435" t="e">
        <f t="shared" si="10"/>
        <v>#DIV/0!</v>
      </c>
      <c r="W47" s="435" t="e">
        <f t="shared" si="10"/>
        <v>#DIV/0!</v>
      </c>
      <c r="X47" s="435" t="e">
        <f t="shared" si="10"/>
        <v>#DIV/0!</v>
      </c>
      <c r="Y47" s="435" t="e">
        <f t="shared" si="10"/>
        <v>#DIV/0!</v>
      </c>
      <c r="Z47" s="435" t="e">
        <f t="shared" si="10"/>
        <v>#DIV/0!</v>
      </c>
    </row>
    <row r="48" spans="1:26" s="432" customFormat="1" ht="23.25" customHeight="1" x14ac:dyDescent="0.25">
      <c r="A48" s="400" t="s">
        <v>531</v>
      </c>
      <c r="B48" s="364">
        <v>213</v>
      </c>
      <c r="C48" s="982"/>
      <c r="D48" s="982"/>
      <c r="E48" s="394" t="s">
        <v>86</v>
      </c>
      <c r="F48" s="394" t="s">
        <v>86</v>
      </c>
      <c r="G48" s="394" t="s">
        <v>86</v>
      </c>
      <c r="H48" s="394" t="s">
        <v>86</v>
      </c>
      <c r="I48" s="394" t="s">
        <v>86</v>
      </c>
      <c r="J48" s="394" t="s">
        <v>86</v>
      </c>
      <c r="K48" s="394" t="s">
        <v>86</v>
      </c>
      <c r="L48" s="394" t="s">
        <v>86</v>
      </c>
      <c r="M48" s="435">
        <v>0</v>
      </c>
      <c r="N48" s="394">
        <f>N47*30.2%</f>
        <v>0</v>
      </c>
      <c r="O48" s="435">
        <v>0</v>
      </c>
      <c r="P48" s="394"/>
      <c r="Q48" s="394">
        <f>O48+P48</f>
        <v>0</v>
      </c>
      <c r="T48" s="435" t="e">
        <f t="shared" si="10"/>
        <v>#DIV/0!</v>
      </c>
      <c r="U48" s="435" t="e">
        <f t="shared" si="10"/>
        <v>#DIV/0!</v>
      </c>
      <c r="V48" s="435" t="e">
        <f t="shared" si="10"/>
        <v>#DIV/0!</v>
      </c>
      <c r="W48" s="435" t="e">
        <f t="shared" si="10"/>
        <v>#DIV/0!</v>
      </c>
      <c r="X48" s="435" t="e">
        <f t="shared" si="10"/>
        <v>#DIV/0!</v>
      </c>
      <c r="Y48" s="435" t="e">
        <f t="shared" si="10"/>
        <v>#DIV/0!</v>
      </c>
      <c r="Z48" s="435" t="e">
        <f t="shared" si="10"/>
        <v>#DIV/0!</v>
      </c>
    </row>
    <row r="49" spans="1:26" s="432" customFormat="1" ht="16.5" customHeight="1" x14ac:dyDescent="0.25">
      <c r="A49" s="436" t="s">
        <v>570</v>
      </c>
      <c r="B49" s="437"/>
      <c r="C49" s="1013"/>
      <c r="D49" s="1013"/>
      <c r="E49" s="439" t="s">
        <v>86</v>
      </c>
      <c r="F49" s="439" t="s">
        <v>86</v>
      </c>
      <c r="G49" s="439" t="s">
        <v>86</v>
      </c>
      <c r="H49" s="439" t="s">
        <v>86</v>
      </c>
      <c r="I49" s="439" t="s">
        <v>86</v>
      </c>
      <c r="J49" s="439" t="s">
        <v>86</v>
      </c>
      <c r="K49" s="439" t="s">
        <v>86</v>
      </c>
      <c r="L49" s="439" t="s">
        <v>86</v>
      </c>
      <c r="M49" s="440">
        <f>M47+M48</f>
        <v>0</v>
      </c>
      <c r="N49" s="439">
        <f>N47+N48</f>
        <v>0</v>
      </c>
      <c r="O49" s="440">
        <f>O47+O48</f>
        <v>0</v>
      </c>
      <c r="P49" s="439">
        <f>P47+P48</f>
        <v>0</v>
      </c>
      <c r="Q49" s="440">
        <f>Q47+Q48</f>
        <v>0</v>
      </c>
      <c r="T49" s="440" t="e">
        <f t="shared" ref="T49:Z49" si="11">T47+T48</f>
        <v>#DIV/0!</v>
      </c>
      <c r="U49" s="440" t="e">
        <f t="shared" si="11"/>
        <v>#DIV/0!</v>
      </c>
      <c r="V49" s="440" t="e">
        <f t="shared" si="11"/>
        <v>#DIV/0!</v>
      </c>
      <c r="W49" s="440" t="e">
        <f t="shared" si="11"/>
        <v>#DIV/0!</v>
      </c>
      <c r="X49" s="440" t="e">
        <f t="shared" si="11"/>
        <v>#DIV/0!</v>
      </c>
      <c r="Y49" s="440" t="e">
        <f t="shared" si="11"/>
        <v>#DIV/0!</v>
      </c>
      <c r="Z49" s="440" t="e">
        <f t="shared" si="11"/>
        <v>#DIV/0!</v>
      </c>
    </row>
    <row r="50" spans="1:26" s="414" customFormat="1" ht="21.75" hidden="1" customHeight="1" x14ac:dyDescent="0.2">
      <c r="A50" s="997" t="s">
        <v>571</v>
      </c>
      <c r="B50" s="997"/>
      <c r="C50" s="997"/>
      <c r="D50" s="997"/>
      <c r="E50" s="997"/>
      <c r="F50" s="997"/>
      <c r="G50" s="997"/>
      <c r="H50" s="997"/>
      <c r="I50" s="997"/>
      <c r="J50" s="997"/>
      <c r="K50" s="997"/>
      <c r="L50" s="997"/>
      <c r="M50" s="997"/>
      <c r="N50" s="997"/>
      <c r="O50" s="997"/>
      <c r="P50" s="997"/>
      <c r="Q50" s="997"/>
    </row>
    <row r="51" spans="1:26" s="414" customFormat="1" ht="18" customHeight="1" x14ac:dyDescent="0.2">
      <c r="A51" s="997" t="s">
        <v>572</v>
      </c>
      <c r="B51" s="997"/>
      <c r="C51" s="997"/>
      <c r="D51" s="997"/>
      <c r="E51" s="997"/>
      <c r="F51" s="997"/>
      <c r="G51" s="997"/>
      <c r="H51" s="997"/>
      <c r="I51" s="997"/>
      <c r="J51" s="997"/>
      <c r="K51" s="997"/>
      <c r="L51" s="997"/>
      <c r="M51" s="997"/>
      <c r="N51" s="997"/>
      <c r="O51" s="997"/>
      <c r="P51" s="997"/>
      <c r="Q51" s="997"/>
    </row>
    <row r="52" spans="1:26" s="432" customFormat="1" ht="36" customHeight="1" x14ac:dyDescent="0.25">
      <c r="A52" s="387" t="s">
        <v>535</v>
      </c>
      <c r="B52" s="364">
        <v>223</v>
      </c>
      <c r="C52" s="982" t="s">
        <v>536</v>
      </c>
      <c r="D52" s="982"/>
      <c r="E52" s="441"/>
      <c r="F52" s="441"/>
      <c r="G52" s="441"/>
      <c r="H52" s="394">
        <f>(E52+F52+G52)/3</f>
        <v>0</v>
      </c>
      <c r="I52" s="441"/>
      <c r="J52" s="441"/>
      <c r="K52" s="441"/>
      <c r="L52" s="394">
        <f>(I52+J52+K52)/3</f>
        <v>0</v>
      </c>
      <c r="M52" s="394">
        <f>H52</f>
        <v>0</v>
      </c>
      <c r="N52" s="394">
        <f>L52</f>
        <v>0</v>
      </c>
      <c r="O52" s="435">
        <f>H52*Q61</f>
        <v>0</v>
      </c>
      <c r="P52" s="394"/>
      <c r="Q52" s="394">
        <f t="shared" ref="Q52:Q58" si="12">O52+P52</f>
        <v>0</v>
      </c>
      <c r="T52" s="435" t="e">
        <f t="shared" ref="T52:Z58" si="13">$Q52*T$14</f>
        <v>#DIV/0!</v>
      </c>
      <c r="U52" s="435" t="e">
        <f t="shared" si="13"/>
        <v>#DIV/0!</v>
      </c>
      <c r="V52" s="435" t="e">
        <f t="shared" si="13"/>
        <v>#DIV/0!</v>
      </c>
      <c r="W52" s="435" t="e">
        <f t="shared" si="13"/>
        <v>#DIV/0!</v>
      </c>
      <c r="X52" s="435" t="e">
        <f t="shared" si="13"/>
        <v>#DIV/0!</v>
      </c>
      <c r="Y52" s="435" t="e">
        <f t="shared" si="13"/>
        <v>#DIV/0!</v>
      </c>
      <c r="Z52" s="435" t="e">
        <f t="shared" si="13"/>
        <v>#DIV/0!</v>
      </c>
    </row>
    <row r="53" spans="1:26" s="432" customFormat="1" ht="42.75" customHeight="1" x14ac:dyDescent="0.25">
      <c r="A53" s="445" t="s">
        <v>537</v>
      </c>
      <c r="B53" s="364" t="s">
        <v>538</v>
      </c>
      <c r="C53" s="982" t="s">
        <v>539</v>
      </c>
      <c r="D53" s="982"/>
      <c r="E53" s="394" t="s">
        <v>86</v>
      </c>
      <c r="F53" s="394" t="s">
        <v>86</v>
      </c>
      <c r="G53" s="394" t="s">
        <v>86</v>
      </c>
      <c r="H53" s="394" t="s">
        <v>86</v>
      </c>
      <c r="I53" s="394" t="s">
        <v>86</v>
      </c>
      <c r="J53" s="394" t="s">
        <v>86</v>
      </c>
      <c r="K53" s="394" t="s">
        <v>86</v>
      </c>
      <c r="L53" s="394" t="s">
        <v>86</v>
      </c>
      <c r="M53" s="446">
        <f>'Прил.7 лимиты'!$E$11*$Q61</f>
        <v>0</v>
      </c>
      <c r="N53" s="446">
        <f>'Прил.7 лимиты'!$E$13*$Q61</f>
        <v>0</v>
      </c>
      <c r="O53" s="446">
        <f>'Прил.7 лимиты'!$E$11*$Q61</f>
        <v>0</v>
      </c>
      <c r="P53" s="446"/>
      <c r="Q53" s="394">
        <f t="shared" si="12"/>
        <v>0</v>
      </c>
      <c r="T53" s="435" t="e">
        <f t="shared" si="13"/>
        <v>#DIV/0!</v>
      </c>
      <c r="U53" s="435" t="e">
        <f t="shared" si="13"/>
        <v>#DIV/0!</v>
      </c>
      <c r="V53" s="435" t="e">
        <f t="shared" si="13"/>
        <v>#DIV/0!</v>
      </c>
      <c r="W53" s="435" t="e">
        <f t="shared" si="13"/>
        <v>#DIV/0!</v>
      </c>
      <c r="X53" s="435" t="e">
        <f t="shared" si="13"/>
        <v>#DIV/0!</v>
      </c>
      <c r="Y53" s="435" t="e">
        <f t="shared" si="13"/>
        <v>#DIV/0!</v>
      </c>
      <c r="Z53" s="435" t="e">
        <f t="shared" si="13"/>
        <v>#DIV/0!</v>
      </c>
    </row>
    <row r="54" spans="1:26" s="432" customFormat="1" ht="30.75" customHeight="1" x14ac:dyDescent="0.25">
      <c r="A54" s="445" t="s">
        <v>540</v>
      </c>
      <c r="B54" s="364" t="s">
        <v>541</v>
      </c>
      <c r="C54" s="982"/>
      <c r="D54" s="982"/>
      <c r="E54" s="394" t="s">
        <v>86</v>
      </c>
      <c r="F54" s="394" t="s">
        <v>86</v>
      </c>
      <c r="G54" s="394" t="s">
        <v>86</v>
      </c>
      <c r="H54" s="394" t="s">
        <v>86</v>
      </c>
      <c r="I54" s="394" t="s">
        <v>86</v>
      </c>
      <c r="J54" s="394" t="s">
        <v>86</v>
      </c>
      <c r="K54" s="394" t="s">
        <v>86</v>
      </c>
      <c r="L54" s="394" t="s">
        <v>86</v>
      </c>
      <c r="M54" s="446">
        <f>'Прил.7 лимиты'!$N$11*$Q61</f>
        <v>0</v>
      </c>
      <c r="N54" s="446">
        <f>'Прил.7 лимиты'!$N$13*$Q61</f>
        <v>0</v>
      </c>
      <c r="O54" s="446">
        <f>'Прил.7 лимиты'!$N$11*$Q61</f>
        <v>0</v>
      </c>
      <c r="P54" s="446"/>
      <c r="Q54" s="394">
        <f t="shared" si="12"/>
        <v>0</v>
      </c>
      <c r="T54" s="435" t="e">
        <f t="shared" si="13"/>
        <v>#DIV/0!</v>
      </c>
      <c r="U54" s="435" t="e">
        <f t="shared" si="13"/>
        <v>#DIV/0!</v>
      </c>
      <c r="V54" s="435" t="e">
        <f t="shared" si="13"/>
        <v>#DIV/0!</v>
      </c>
      <c r="W54" s="435" t="e">
        <f t="shared" si="13"/>
        <v>#DIV/0!</v>
      </c>
      <c r="X54" s="435" t="e">
        <f t="shared" si="13"/>
        <v>#DIV/0!</v>
      </c>
      <c r="Y54" s="435" t="e">
        <f t="shared" si="13"/>
        <v>#DIV/0!</v>
      </c>
      <c r="Z54" s="435" t="e">
        <f t="shared" si="13"/>
        <v>#DIV/0!</v>
      </c>
    </row>
    <row r="55" spans="1:26" s="432" customFormat="1" ht="35.25" customHeight="1" x14ac:dyDescent="0.25">
      <c r="A55" s="445" t="s">
        <v>542</v>
      </c>
      <c r="B55" s="364" t="s">
        <v>543</v>
      </c>
      <c r="C55" s="982" t="s">
        <v>536</v>
      </c>
      <c r="D55" s="982"/>
      <c r="E55" s="441"/>
      <c r="F55" s="441"/>
      <c r="G55" s="441"/>
      <c r="H55" s="435">
        <f>(E55+F55+G55)/3</f>
        <v>0</v>
      </c>
      <c r="I55" s="441"/>
      <c r="J55" s="441"/>
      <c r="K55" s="441"/>
      <c r="L55" s="435">
        <f>(I55+J55+K55)/3</f>
        <v>0</v>
      </c>
      <c r="M55" s="435">
        <f>H55</f>
        <v>0</v>
      </c>
      <c r="N55" s="394">
        <f>L55</f>
        <v>0</v>
      </c>
      <c r="O55" s="446">
        <f>'Прил.7 лимиты'!$Q$11*$Q61</f>
        <v>0</v>
      </c>
      <c r="P55" s="446"/>
      <c r="Q55" s="394">
        <f t="shared" si="12"/>
        <v>0</v>
      </c>
      <c r="T55" s="435" t="e">
        <f t="shared" si="13"/>
        <v>#DIV/0!</v>
      </c>
      <c r="U55" s="435" t="e">
        <f t="shared" si="13"/>
        <v>#DIV/0!</v>
      </c>
      <c r="V55" s="435" t="e">
        <f t="shared" si="13"/>
        <v>#DIV/0!</v>
      </c>
      <c r="W55" s="435" t="e">
        <f t="shared" si="13"/>
        <v>#DIV/0!</v>
      </c>
      <c r="X55" s="435" t="e">
        <f t="shared" si="13"/>
        <v>#DIV/0!</v>
      </c>
      <c r="Y55" s="435" t="e">
        <f t="shared" si="13"/>
        <v>#DIV/0!</v>
      </c>
      <c r="Z55" s="435" t="e">
        <f t="shared" si="13"/>
        <v>#DIV/0!</v>
      </c>
    </row>
    <row r="56" spans="1:26" s="432" customFormat="1" ht="21" customHeight="1" x14ac:dyDescent="0.25">
      <c r="A56" s="445" t="s">
        <v>494</v>
      </c>
      <c r="B56" s="364" t="s">
        <v>496</v>
      </c>
      <c r="C56" s="982" t="s">
        <v>546</v>
      </c>
      <c r="D56" s="982"/>
      <c r="E56" s="394" t="s">
        <v>86</v>
      </c>
      <c r="F56" s="394" t="s">
        <v>86</v>
      </c>
      <c r="G56" s="394" t="s">
        <v>86</v>
      </c>
      <c r="H56" s="394" t="s">
        <v>86</v>
      </c>
      <c r="I56" s="394" t="s">
        <v>86</v>
      </c>
      <c r="J56" s="394" t="s">
        <v>86</v>
      </c>
      <c r="K56" s="394" t="s">
        <v>86</v>
      </c>
      <c r="L56" s="394" t="s">
        <v>86</v>
      </c>
      <c r="M56" s="435">
        <f>'Прил.10 прочие'!N19</f>
        <v>0</v>
      </c>
      <c r="N56" s="435">
        <f>'Прил.10 прочие'!AR19</f>
        <v>0</v>
      </c>
      <c r="O56" s="435">
        <f>'Прил.10 прочие'!N19</f>
        <v>0</v>
      </c>
      <c r="P56" s="435"/>
      <c r="Q56" s="394">
        <f t="shared" si="12"/>
        <v>0</v>
      </c>
      <c r="T56" s="435" t="e">
        <f t="shared" si="13"/>
        <v>#DIV/0!</v>
      </c>
      <c r="U56" s="435" t="e">
        <f t="shared" si="13"/>
        <v>#DIV/0!</v>
      </c>
      <c r="V56" s="435" t="e">
        <f t="shared" si="13"/>
        <v>#DIV/0!</v>
      </c>
      <c r="W56" s="435" t="e">
        <f t="shared" si="13"/>
        <v>#DIV/0!</v>
      </c>
      <c r="X56" s="435" t="e">
        <f t="shared" si="13"/>
        <v>#DIV/0!</v>
      </c>
      <c r="Y56" s="435" t="e">
        <f t="shared" si="13"/>
        <v>#DIV/0!</v>
      </c>
      <c r="Z56" s="435" t="e">
        <f t="shared" si="13"/>
        <v>#DIV/0!</v>
      </c>
    </row>
    <row r="57" spans="1:26" s="432" customFormat="1" ht="21.75" customHeight="1" x14ac:dyDescent="0.25">
      <c r="A57" s="445" t="s">
        <v>547</v>
      </c>
      <c r="B57" s="364" t="s">
        <v>548</v>
      </c>
      <c r="C57" s="982"/>
      <c r="D57" s="982"/>
      <c r="E57" s="394" t="s">
        <v>86</v>
      </c>
      <c r="F57" s="394" t="s">
        <v>86</v>
      </c>
      <c r="G57" s="394" t="s">
        <v>86</v>
      </c>
      <c r="H57" s="394" t="s">
        <v>86</v>
      </c>
      <c r="I57" s="394" t="s">
        <v>86</v>
      </c>
      <c r="J57" s="394" t="s">
        <v>86</v>
      </c>
      <c r="K57" s="394" t="s">
        <v>86</v>
      </c>
      <c r="L57" s="394" t="s">
        <v>86</v>
      </c>
      <c r="M57" s="394">
        <f>'Прил.10 прочие'!N31</f>
        <v>0</v>
      </c>
      <c r="N57" s="394">
        <f>'Прил.10 прочие'!AR31</f>
        <v>0</v>
      </c>
      <c r="O57" s="394">
        <f>'Прил.10 прочие'!N31</f>
        <v>0</v>
      </c>
      <c r="P57" s="394"/>
      <c r="Q57" s="394">
        <f t="shared" si="12"/>
        <v>0</v>
      </c>
      <c r="T57" s="435" t="e">
        <f t="shared" si="13"/>
        <v>#DIV/0!</v>
      </c>
      <c r="U57" s="435" t="e">
        <f t="shared" si="13"/>
        <v>#DIV/0!</v>
      </c>
      <c r="V57" s="435" t="e">
        <f t="shared" si="13"/>
        <v>#DIV/0!</v>
      </c>
      <c r="W57" s="435" t="e">
        <f t="shared" si="13"/>
        <v>#DIV/0!</v>
      </c>
      <c r="X57" s="435" t="e">
        <f t="shared" si="13"/>
        <v>#DIV/0!</v>
      </c>
      <c r="Y57" s="435" t="e">
        <f t="shared" si="13"/>
        <v>#DIV/0!</v>
      </c>
      <c r="Z57" s="435" t="e">
        <f t="shared" si="13"/>
        <v>#DIV/0!</v>
      </c>
    </row>
    <row r="58" spans="1:26" s="432" customFormat="1" ht="22.15" customHeight="1" x14ac:dyDescent="0.25">
      <c r="A58" s="445" t="s">
        <v>549</v>
      </c>
      <c r="B58" s="364" t="s">
        <v>550</v>
      </c>
      <c r="C58" s="982"/>
      <c r="D58" s="982"/>
      <c r="E58" s="394" t="s">
        <v>86</v>
      </c>
      <c r="F58" s="394" t="s">
        <v>86</v>
      </c>
      <c r="G58" s="394" t="s">
        <v>86</v>
      </c>
      <c r="H58" s="394" t="s">
        <v>86</v>
      </c>
      <c r="I58" s="394" t="s">
        <v>86</v>
      </c>
      <c r="J58" s="394" t="s">
        <v>86</v>
      </c>
      <c r="K58" s="394" t="s">
        <v>86</v>
      </c>
      <c r="L58" s="394" t="s">
        <v>86</v>
      </c>
      <c r="M58" s="444">
        <f>'Прил.7 лимиты'!H10*'услуга 1'!Q61</f>
        <v>0</v>
      </c>
      <c r="N58" s="444">
        <f>'Прил.7 лимиты'!H12*Q61</f>
        <v>0</v>
      </c>
      <c r="O58" s="435">
        <f>'Прил.7 лимиты'!H10*Q61</f>
        <v>0</v>
      </c>
      <c r="P58" s="435"/>
      <c r="Q58" s="394">
        <f t="shared" si="12"/>
        <v>0</v>
      </c>
      <c r="T58" s="435" t="e">
        <f t="shared" si="13"/>
        <v>#DIV/0!</v>
      </c>
      <c r="U58" s="435" t="e">
        <f t="shared" si="13"/>
        <v>#DIV/0!</v>
      </c>
      <c r="V58" s="435" t="e">
        <f t="shared" si="13"/>
        <v>#DIV/0!</v>
      </c>
      <c r="W58" s="435" t="e">
        <f t="shared" si="13"/>
        <v>#DIV/0!</v>
      </c>
      <c r="X58" s="435" t="e">
        <f t="shared" si="13"/>
        <v>#DIV/0!</v>
      </c>
      <c r="Y58" s="435" t="e">
        <f t="shared" si="13"/>
        <v>#DIV/0!</v>
      </c>
      <c r="Z58" s="435" t="e">
        <f t="shared" si="13"/>
        <v>#DIV/0!</v>
      </c>
    </row>
    <row r="59" spans="1:26" s="432" customFormat="1" ht="15.75" x14ac:dyDescent="0.25">
      <c r="A59" s="436" t="s">
        <v>573</v>
      </c>
      <c r="B59" s="438"/>
      <c r="C59" s="1013"/>
      <c r="D59" s="1013"/>
      <c r="E59" s="439" t="s">
        <v>86</v>
      </c>
      <c r="F59" s="439" t="s">
        <v>86</v>
      </c>
      <c r="G59" s="439" t="s">
        <v>86</v>
      </c>
      <c r="H59" s="439" t="s">
        <v>86</v>
      </c>
      <c r="I59" s="439" t="s">
        <v>86</v>
      </c>
      <c r="J59" s="439" t="s">
        <v>86</v>
      </c>
      <c r="K59" s="439" t="s">
        <v>86</v>
      </c>
      <c r="L59" s="439" t="s">
        <v>86</v>
      </c>
      <c r="M59" s="439">
        <f>M52+M53+M54+M55+M56+M57+M58</f>
        <v>0</v>
      </c>
      <c r="N59" s="439">
        <f>SUM(N52:N58)</f>
        <v>0</v>
      </c>
      <c r="O59" s="439">
        <f>O52+O53+O54+O55+O56+O57+O58</f>
        <v>0</v>
      </c>
      <c r="P59" s="439">
        <f>SUM(P52:P58)</f>
        <v>0</v>
      </c>
      <c r="Q59" s="439">
        <f>SUM(Q52:Q58)</f>
        <v>0</v>
      </c>
      <c r="T59" s="439" t="e">
        <f t="shared" ref="T59:Z59" si="14">SUM(T52:T58)</f>
        <v>#DIV/0!</v>
      </c>
      <c r="U59" s="439" t="e">
        <f t="shared" si="14"/>
        <v>#DIV/0!</v>
      </c>
      <c r="V59" s="439" t="e">
        <f t="shared" si="14"/>
        <v>#DIV/0!</v>
      </c>
      <c r="W59" s="439" t="e">
        <f t="shared" si="14"/>
        <v>#DIV/0!</v>
      </c>
      <c r="X59" s="439" t="e">
        <f t="shared" si="14"/>
        <v>#DIV/0!</v>
      </c>
      <c r="Y59" s="439" t="e">
        <f t="shared" si="14"/>
        <v>#DIV/0!</v>
      </c>
      <c r="Z59" s="439" t="e">
        <f t="shared" si="14"/>
        <v>#DIV/0!</v>
      </c>
    </row>
    <row r="60" spans="1:26" s="432" customFormat="1" ht="18" customHeight="1" x14ac:dyDescent="0.25">
      <c r="A60" s="996" t="s">
        <v>574</v>
      </c>
      <c r="B60" s="996"/>
      <c r="C60" s="996"/>
      <c r="D60" s="996"/>
      <c r="E60" s="996"/>
      <c r="F60" s="996"/>
      <c r="G60" s="996"/>
      <c r="H60" s="996"/>
      <c r="I60" s="996"/>
      <c r="J60" s="996"/>
      <c r="K60" s="996"/>
      <c r="L60" s="996"/>
      <c r="M60" s="996"/>
      <c r="N60" s="996"/>
      <c r="O60" s="996"/>
      <c r="P60" s="996"/>
      <c r="Q60" s="542">
        <f>'Прил.8 ст.211'!S111</f>
        <v>3.4543179789468521E-4</v>
      </c>
    </row>
    <row r="61" spans="1:26" s="432" customFormat="1" ht="18" customHeight="1" x14ac:dyDescent="0.25">
      <c r="A61" s="996" t="s">
        <v>553</v>
      </c>
      <c r="B61" s="996"/>
      <c r="C61" s="996"/>
      <c r="D61" s="996"/>
      <c r="E61" s="996"/>
      <c r="F61" s="996"/>
      <c r="G61" s="996"/>
      <c r="H61" s="996"/>
      <c r="I61" s="996"/>
      <c r="J61" s="996"/>
      <c r="K61" s="996"/>
      <c r="L61" s="996"/>
      <c r="M61" s="996"/>
      <c r="N61" s="996"/>
      <c r="O61" s="996"/>
      <c r="P61" s="996"/>
      <c r="Q61" s="544">
        <f>'Прил.4 площади'!G137</f>
        <v>0</v>
      </c>
    </row>
    <row r="62" spans="1:26" s="414" customFormat="1" ht="18" customHeight="1" x14ac:dyDescent="0.2">
      <c r="A62" s="997" t="s">
        <v>575</v>
      </c>
      <c r="B62" s="997"/>
      <c r="C62" s="997"/>
      <c r="D62" s="997"/>
      <c r="E62" s="997"/>
      <c r="F62" s="997"/>
      <c r="G62" s="997"/>
      <c r="H62" s="997"/>
      <c r="I62" s="997"/>
      <c r="J62" s="997"/>
      <c r="K62" s="997"/>
      <c r="L62" s="997"/>
      <c r="M62" s="997"/>
      <c r="N62" s="997"/>
      <c r="O62" s="997"/>
      <c r="P62" s="997"/>
      <c r="Q62" s="997"/>
    </row>
    <row r="63" spans="1:26" s="432" customFormat="1" ht="15" customHeight="1" x14ac:dyDescent="0.25">
      <c r="A63" s="387" t="s">
        <v>491</v>
      </c>
      <c r="B63" s="364">
        <v>212</v>
      </c>
      <c r="C63" s="982" t="s">
        <v>534</v>
      </c>
      <c r="D63" s="982"/>
      <c r="E63" s="394" t="s">
        <v>86</v>
      </c>
      <c r="F63" s="394" t="s">
        <v>86</v>
      </c>
      <c r="G63" s="441"/>
      <c r="H63" s="394" t="s">
        <v>86</v>
      </c>
      <c r="I63" s="394" t="s">
        <v>86</v>
      </c>
      <c r="J63" s="394" t="s">
        <v>86</v>
      </c>
      <c r="K63" s="441"/>
      <c r="L63" s="394" t="s">
        <v>86</v>
      </c>
      <c r="M63" s="394">
        <f>G63</f>
        <v>0</v>
      </c>
      <c r="N63" s="394">
        <f>K63</f>
        <v>0</v>
      </c>
      <c r="O63" s="453">
        <f>'Прил.10 прочие'!N7</f>
        <v>0</v>
      </c>
      <c r="P63" s="453"/>
      <c r="Q63" s="394">
        <f t="shared" ref="Q63:Q74" si="15">O63+P63</f>
        <v>0</v>
      </c>
      <c r="T63" s="435" t="e">
        <f t="shared" ref="T63:Z67" si="16">$Q63*T$14</f>
        <v>#DIV/0!</v>
      </c>
      <c r="U63" s="435" t="e">
        <f t="shared" si="16"/>
        <v>#DIV/0!</v>
      </c>
      <c r="V63" s="435" t="e">
        <f t="shared" si="16"/>
        <v>#DIV/0!</v>
      </c>
      <c r="W63" s="435" t="e">
        <f t="shared" si="16"/>
        <v>#DIV/0!</v>
      </c>
      <c r="X63" s="435" t="e">
        <f t="shared" si="16"/>
        <v>#DIV/0!</v>
      </c>
      <c r="Y63" s="435" t="e">
        <f t="shared" si="16"/>
        <v>#DIV/0!</v>
      </c>
      <c r="Z63" s="435" t="e">
        <f t="shared" si="16"/>
        <v>#DIV/0!</v>
      </c>
    </row>
    <row r="64" spans="1:26" s="432" customFormat="1" ht="15.75" x14ac:dyDescent="0.25">
      <c r="A64" s="387" t="s">
        <v>493</v>
      </c>
      <c r="B64" s="364">
        <v>221</v>
      </c>
      <c r="C64" s="982"/>
      <c r="D64" s="982"/>
      <c r="E64" s="394" t="s">
        <v>86</v>
      </c>
      <c r="F64" s="394" t="s">
        <v>86</v>
      </c>
      <c r="G64" s="441"/>
      <c r="H64" s="394" t="s">
        <v>86</v>
      </c>
      <c r="I64" s="394" t="s">
        <v>86</v>
      </c>
      <c r="J64" s="394" t="s">
        <v>86</v>
      </c>
      <c r="K64" s="441"/>
      <c r="L64" s="394" t="s">
        <v>86</v>
      </c>
      <c r="M64" s="394">
        <f>G64</f>
        <v>0</v>
      </c>
      <c r="N64" s="394">
        <f>K64</f>
        <v>0</v>
      </c>
      <c r="O64" s="453">
        <f>'Прил.10 прочие'!N11</f>
        <v>0</v>
      </c>
      <c r="P64" s="453"/>
      <c r="Q64" s="394">
        <f t="shared" si="15"/>
        <v>0</v>
      </c>
      <c r="T64" s="435" t="e">
        <f t="shared" si="16"/>
        <v>#DIV/0!</v>
      </c>
      <c r="U64" s="435" t="e">
        <f t="shared" si="16"/>
        <v>#DIV/0!</v>
      </c>
      <c r="V64" s="435" t="e">
        <f t="shared" si="16"/>
        <v>#DIV/0!</v>
      </c>
      <c r="W64" s="435" t="e">
        <f t="shared" si="16"/>
        <v>#DIV/0!</v>
      </c>
      <c r="X64" s="435" t="e">
        <f t="shared" si="16"/>
        <v>#DIV/0!</v>
      </c>
      <c r="Y64" s="435" t="e">
        <f t="shared" si="16"/>
        <v>#DIV/0!</v>
      </c>
      <c r="Z64" s="435" t="e">
        <f t="shared" si="16"/>
        <v>#DIV/0!</v>
      </c>
    </row>
    <row r="65" spans="1:34" s="432" customFormat="1" ht="15.75" x14ac:dyDescent="0.25">
      <c r="A65" s="387" t="s">
        <v>494</v>
      </c>
      <c r="B65" s="364">
        <v>222</v>
      </c>
      <c r="C65" s="982"/>
      <c r="D65" s="982"/>
      <c r="E65" s="394" t="s">
        <v>86</v>
      </c>
      <c r="F65" s="394" t="s">
        <v>86</v>
      </c>
      <c r="G65" s="441"/>
      <c r="H65" s="394" t="s">
        <v>86</v>
      </c>
      <c r="I65" s="394" t="s">
        <v>86</v>
      </c>
      <c r="J65" s="394" t="s">
        <v>86</v>
      </c>
      <c r="K65" s="441"/>
      <c r="L65" s="394" t="s">
        <v>86</v>
      </c>
      <c r="M65" s="394">
        <f>G65</f>
        <v>0</v>
      </c>
      <c r="N65" s="394">
        <f>K65</f>
        <v>0</v>
      </c>
      <c r="O65" s="453">
        <f>'Прил.10 прочие'!N15</f>
        <v>0</v>
      </c>
      <c r="P65" s="453"/>
      <c r="Q65" s="394">
        <f t="shared" si="15"/>
        <v>0</v>
      </c>
      <c r="T65" s="435" t="e">
        <f t="shared" si="16"/>
        <v>#DIV/0!</v>
      </c>
      <c r="U65" s="435" t="e">
        <f t="shared" si="16"/>
        <v>#DIV/0!</v>
      </c>
      <c r="V65" s="435" t="e">
        <f t="shared" si="16"/>
        <v>#DIV/0!</v>
      </c>
      <c r="W65" s="435" t="e">
        <f t="shared" si="16"/>
        <v>#DIV/0!</v>
      </c>
      <c r="X65" s="435" t="e">
        <f t="shared" si="16"/>
        <v>#DIV/0!</v>
      </c>
      <c r="Y65" s="435" t="e">
        <f t="shared" si="16"/>
        <v>#DIV/0!</v>
      </c>
      <c r="Z65" s="435" t="e">
        <f t="shared" si="16"/>
        <v>#DIV/0!</v>
      </c>
    </row>
    <row r="66" spans="1:34" s="432" customFormat="1" ht="17.25" customHeight="1" x14ac:dyDescent="0.25">
      <c r="A66" s="387" t="s">
        <v>576</v>
      </c>
      <c r="B66" s="364">
        <v>224</v>
      </c>
      <c r="C66" s="982"/>
      <c r="D66" s="982"/>
      <c r="E66" s="394" t="s">
        <v>86</v>
      </c>
      <c r="F66" s="394" t="s">
        <v>86</v>
      </c>
      <c r="G66" s="441"/>
      <c r="H66" s="394" t="s">
        <v>86</v>
      </c>
      <c r="I66" s="394" t="s">
        <v>86</v>
      </c>
      <c r="J66" s="394" t="s">
        <v>86</v>
      </c>
      <c r="K66" s="441"/>
      <c r="L66" s="394" t="s">
        <v>86</v>
      </c>
      <c r="M66" s="394">
        <f>G66</f>
        <v>0</v>
      </c>
      <c r="N66" s="394">
        <f>K66</f>
        <v>0</v>
      </c>
      <c r="O66" s="434"/>
      <c r="P66" s="434"/>
      <c r="Q66" s="394">
        <f t="shared" si="15"/>
        <v>0</v>
      </c>
      <c r="T66" s="435" t="e">
        <f t="shared" si="16"/>
        <v>#DIV/0!</v>
      </c>
      <c r="U66" s="435" t="e">
        <f t="shared" si="16"/>
        <v>#DIV/0!</v>
      </c>
      <c r="V66" s="435" t="e">
        <f t="shared" si="16"/>
        <v>#DIV/0!</v>
      </c>
      <c r="W66" s="435" t="e">
        <f t="shared" si="16"/>
        <v>#DIV/0!</v>
      </c>
      <c r="X66" s="435" t="e">
        <f t="shared" si="16"/>
        <v>#DIV/0!</v>
      </c>
      <c r="Y66" s="435" t="e">
        <f t="shared" si="16"/>
        <v>#DIV/0!</v>
      </c>
      <c r="Z66" s="435" t="e">
        <f t="shared" si="16"/>
        <v>#DIV/0!</v>
      </c>
    </row>
    <row r="67" spans="1:34" s="432" customFormat="1" ht="17.25" customHeight="1" x14ac:dyDescent="0.25">
      <c r="A67" s="387" t="s">
        <v>497</v>
      </c>
      <c r="B67" s="364">
        <v>225</v>
      </c>
      <c r="C67" s="982" t="s">
        <v>555</v>
      </c>
      <c r="D67" s="982"/>
      <c r="E67" s="441"/>
      <c r="F67" s="441"/>
      <c r="G67" s="441"/>
      <c r="H67" s="394">
        <f>(E67+F67+G67)/3</f>
        <v>0</v>
      </c>
      <c r="I67" s="441"/>
      <c r="J67" s="441"/>
      <c r="K67" s="441"/>
      <c r="L67" s="394">
        <f>(I67+J67+K67)/3</f>
        <v>0</v>
      </c>
      <c r="M67" s="394">
        <f>H67</f>
        <v>0</v>
      </c>
      <c r="N67" s="394">
        <f>L67</f>
        <v>0</v>
      </c>
      <c r="O67" s="453">
        <f>'Прил.10 прочие'!N23</f>
        <v>0</v>
      </c>
      <c r="P67" s="453"/>
      <c r="Q67" s="394">
        <f t="shared" si="15"/>
        <v>0</v>
      </c>
      <c r="T67" s="435" t="e">
        <f t="shared" si="16"/>
        <v>#DIV/0!</v>
      </c>
      <c r="U67" s="435" t="e">
        <f t="shared" si="16"/>
        <v>#DIV/0!</v>
      </c>
      <c r="V67" s="435" t="e">
        <f t="shared" si="16"/>
        <v>#DIV/0!</v>
      </c>
      <c r="W67" s="435" t="e">
        <f t="shared" si="16"/>
        <v>#DIV/0!</v>
      </c>
      <c r="X67" s="435" t="e">
        <f t="shared" si="16"/>
        <v>#DIV/0!</v>
      </c>
      <c r="Y67" s="435" t="e">
        <f t="shared" si="16"/>
        <v>#DIV/0!</v>
      </c>
      <c r="Z67" s="435" t="e">
        <f t="shared" si="16"/>
        <v>#DIV/0!</v>
      </c>
    </row>
    <row r="68" spans="1:34" s="432" customFormat="1" ht="15.75" customHeight="1" x14ac:dyDescent="0.25">
      <c r="A68" s="387" t="s">
        <v>577</v>
      </c>
      <c r="B68" s="364" t="s">
        <v>578</v>
      </c>
      <c r="C68" s="982"/>
      <c r="D68" s="982"/>
      <c r="E68" s="1012" t="s">
        <v>579</v>
      </c>
      <c r="F68" s="1012"/>
      <c r="G68" s="1012"/>
      <c r="H68" s="1012"/>
      <c r="I68" s="441"/>
      <c r="J68" s="441"/>
      <c r="K68" s="441"/>
      <c r="L68" s="394">
        <f>(I68+J68+K68)/3</f>
        <v>0</v>
      </c>
      <c r="M68" s="394"/>
      <c r="N68" s="394">
        <f>L68</f>
        <v>0</v>
      </c>
      <c r="O68" s="435"/>
      <c r="P68" s="434"/>
      <c r="Q68" s="394">
        <f t="shared" si="15"/>
        <v>0</v>
      </c>
      <c r="T68" s="435" t="s">
        <v>86</v>
      </c>
      <c r="U68" s="435" t="s">
        <v>86</v>
      </c>
      <c r="V68" s="435" t="s">
        <v>86</v>
      </c>
      <c r="W68" s="435" t="s">
        <v>86</v>
      </c>
      <c r="X68" s="435" t="s">
        <v>86</v>
      </c>
      <c r="Y68" s="435" t="s">
        <v>86</v>
      </c>
      <c r="Z68" s="435" t="s">
        <v>86</v>
      </c>
    </row>
    <row r="69" spans="1:34" s="432" customFormat="1" ht="18" customHeight="1" x14ac:dyDescent="0.25">
      <c r="A69" s="387" t="s">
        <v>498</v>
      </c>
      <c r="B69" s="364">
        <v>226</v>
      </c>
      <c r="C69" s="982"/>
      <c r="D69" s="982"/>
      <c r="E69" s="441"/>
      <c r="F69" s="441"/>
      <c r="G69" s="441"/>
      <c r="H69" s="394">
        <f>(E69+F69+G69)/3</f>
        <v>0</v>
      </c>
      <c r="I69" s="441"/>
      <c r="J69" s="441"/>
      <c r="K69" s="441"/>
      <c r="L69" s="394">
        <f>(I69+J69+K69)/3</f>
        <v>0</v>
      </c>
      <c r="M69" s="394">
        <f>H69</f>
        <v>0</v>
      </c>
      <c r="N69" s="394">
        <f>L69</f>
        <v>0</v>
      </c>
      <c r="O69" s="453">
        <f>'Прил.10 прочие'!N27</f>
        <v>0</v>
      </c>
      <c r="P69" s="453"/>
      <c r="Q69" s="394">
        <f t="shared" si="15"/>
        <v>0</v>
      </c>
      <c r="T69" s="435" t="e">
        <f t="shared" ref="T69:Z74" si="17">$Q69*T$14</f>
        <v>#DIV/0!</v>
      </c>
      <c r="U69" s="435" t="e">
        <f t="shared" si="17"/>
        <v>#DIV/0!</v>
      </c>
      <c r="V69" s="435" t="e">
        <f t="shared" si="17"/>
        <v>#DIV/0!</v>
      </c>
      <c r="W69" s="435" t="e">
        <f t="shared" si="17"/>
        <v>#DIV/0!</v>
      </c>
      <c r="X69" s="435" t="e">
        <f t="shared" si="17"/>
        <v>#DIV/0!</v>
      </c>
      <c r="Y69" s="435" t="e">
        <f t="shared" si="17"/>
        <v>#DIV/0!</v>
      </c>
      <c r="Z69" s="435" t="e">
        <f t="shared" si="17"/>
        <v>#DIV/0!</v>
      </c>
    </row>
    <row r="70" spans="1:34" s="432" customFormat="1" ht="33.75" customHeight="1" x14ac:dyDescent="0.25">
      <c r="A70" s="387" t="s">
        <v>580</v>
      </c>
      <c r="B70" s="364" t="s">
        <v>431</v>
      </c>
      <c r="C70" s="1011" t="s">
        <v>581</v>
      </c>
      <c r="D70" s="1011"/>
      <c r="E70" s="441"/>
      <c r="F70" s="441"/>
      <c r="G70" s="441"/>
      <c r="H70" s="394">
        <f>(E70+F70+G70)/3</f>
        <v>0</v>
      </c>
      <c r="I70" s="441"/>
      <c r="J70" s="441"/>
      <c r="K70" s="441"/>
      <c r="L70" s="394">
        <f>(I70+J70+K70)/3</f>
        <v>0</v>
      </c>
      <c r="M70" s="394">
        <f>H70</f>
        <v>0</v>
      </c>
      <c r="N70" s="394">
        <f>L70</f>
        <v>0</v>
      </c>
      <c r="O70" s="435">
        <f>'Прил.10 прочие'!N49</f>
        <v>13.018493466697132</v>
      </c>
      <c r="P70" s="435"/>
      <c r="Q70" s="394">
        <f t="shared" si="15"/>
        <v>13.018493466697132</v>
      </c>
      <c r="T70" s="435" t="e">
        <f t="shared" si="17"/>
        <v>#DIV/0!</v>
      </c>
      <c r="U70" s="435" t="e">
        <f t="shared" si="17"/>
        <v>#DIV/0!</v>
      </c>
      <c r="V70" s="435" t="e">
        <f t="shared" si="17"/>
        <v>#DIV/0!</v>
      </c>
      <c r="W70" s="435" t="e">
        <f t="shared" si="17"/>
        <v>#DIV/0!</v>
      </c>
      <c r="X70" s="435" t="e">
        <f t="shared" si="17"/>
        <v>#DIV/0!</v>
      </c>
      <c r="Y70" s="435" t="e">
        <f t="shared" si="17"/>
        <v>#DIV/0!</v>
      </c>
      <c r="Z70" s="435" t="e">
        <f t="shared" si="17"/>
        <v>#DIV/0!</v>
      </c>
    </row>
    <row r="71" spans="1:34" s="432" customFormat="1" ht="67.5" customHeight="1" x14ac:dyDescent="0.25">
      <c r="A71" s="387" t="s">
        <v>502</v>
      </c>
      <c r="B71" s="364" t="s">
        <v>431</v>
      </c>
      <c r="C71" s="1011"/>
      <c r="D71" s="1011"/>
      <c r="E71" s="394" t="s">
        <v>86</v>
      </c>
      <c r="F71" s="394" t="s">
        <v>86</v>
      </c>
      <c r="G71" s="394" t="s">
        <v>86</v>
      </c>
      <c r="H71" s="394" t="s">
        <v>86</v>
      </c>
      <c r="I71" s="394" t="s">
        <v>86</v>
      </c>
      <c r="J71" s="394" t="s">
        <v>86</v>
      </c>
      <c r="K71" s="394" t="s">
        <v>86</v>
      </c>
      <c r="L71" s="394" t="s">
        <v>86</v>
      </c>
      <c r="M71" s="435">
        <f>'Прил.10 прочие'!N36</f>
        <v>0</v>
      </c>
      <c r="N71" s="435">
        <f>'Прил.10 прочие'!AR36</f>
        <v>0</v>
      </c>
      <c r="O71" s="435">
        <f>'Прил.10 прочие'!N36</f>
        <v>0</v>
      </c>
      <c r="P71" s="435"/>
      <c r="Q71" s="394">
        <f t="shared" si="15"/>
        <v>0</v>
      </c>
      <c r="T71" s="435" t="e">
        <f t="shared" si="17"/>
        <v>#DIV/0!</v>
      </c>
      <c r="U71" s="435" t="e">
        <f t="shared" si="17"/>
        <v>#DIV/0!</v>
      </c>
      <c r="V71" s="435" t="e">
        <f t="shared" si="17"/>
        <v>#DIV/0!</v>
      </c>
      <c r="W71" s="435" t="e">
        <f t="shared" si="17"/>
        <v>#DIV/0!</v>
      </c>
      <c r="X71" s="435" t="e">
        <f t="shared" si="17"/>
        <v>#DIV/0!</v>
      </c>
      <c r="Y71" s="435" t="e">
        <f t="shared" si="17"/>
        <v>#DIV/0!</v>
      </c>
      <c r="Z71" s="435" t="e">
        <f t="shared" si="17"/>
        <v>#DIV/0!</v>
      </c>
    </row>
    <row r="72" spans="1:34" s="432" customFormat="1" ht="33" customHeight="1" x14ac:dyDescent="0.25">
      <c r="A72" s="387" t="s">
        <v>582</v>
      </c>
      <c r="B72" s="364" t="s">
        <v>426</v>
      </c>
      <c r="C72" s="1011"/>
      <c r="D72" s="1011"/>
      <c r="E72" s="394" t="s">
        <v>86</v>
      </c>
      <c r="F72" s="394" t="s">
        <v>86</v>
      </c>
      <c r="G72" s="394" t="s">
        <v>86</v>
      </c>
      <c r="H72" s="394" t="s">
        <v>86</v>
      </c>
      <c r="I72" s="394" t="s">
        <v>86</v>
      </c>
      <c r="J72" s="394" t="s">
        <v>86</v>
      </c>
      <c r="K72" s="394" t="s">
        <v>86</v>
      </c>
      <c r="L72" s="394" t="s">
        <v>86</v>
      </c>
      <c r="M72" s="435">
        <f>'Прил.10 прочие'!N37</f>
        <v>0</v>
      </c>
      <c r="N72" s="435">
        <f>'Прил.10 прочие'!AR37</f>
        <v>0</v>
      </c>
      <c r="O72" s="435">
        <f>'Прил.10 прочие'!N37</f>
        <v>0</v>
      </c>
      <c r="P72" s="435"/>
      <c r="Q72" s="394">
        <f t="shared" si="15"/>
        <v>0</v>
      </c>
      <c r="T72" s="435" t="e">
        <f t="shared" si="17"/>
        <v>#DIV/0!</v>
      </c>
      <c r="U72" s="435" t="e">
        <f t="shared" si="17"/>
        <v>#DIV/0!</v>
      </c>
      <c r="V72" s="435" t="e">
        <f t="shared" si="17"/>
        <v>#DIV/0!</v>
      </c>
      <c r="W72" s="435" t="e">
        <f t="shared" si="17"/>
        <v>#DIV/0!</v>
      </c>
      <c r="X72" s="435" t="e">
        <f t="shared" si="17"/>
        <v>#DIV/0!</v>
      </c>
      <c r="Y72" s="435" t="e">
        <f t="shared" si="17"/>
        <v>#DIV/0!</v>
      </c>
      <c r="Z72" s="435" t="e">
        <f t="shared" si="17"/>
        <v>#DIV/0!</v>
      </c>
    </row>
    <row r="73" spans="1:34" s="432" customFormat="1" ht="17.25" customHeight="1" x14ac:dyDescent="0.25">
      <c r="A73" s="387" t="s">
        <v>503</v>
      </c>
      <c r="B73" s="364">
        <v>310</v>
      </c>
      <c r="C73" s="1012" t="s">
        <v>534</v>
      </c>
      <c r="D73" s="1012"/>
      <c r="E73" s="545" t="s">
        <v>86</v>
      </c>
      <c r="F73" s="545" t="s">
        <v>86</v>
      </c>
      <c r="G73" s="546"/>
      <c r="H73" s="394" t="s">
        <v>86</v>
      </c>
      <c r="I73" s="547"/>
      <c r="J73" s="547"/>
      <c r="K73" s="548"/>
      <c r="L73" s="394" t="s">
        <v>86</v>
      </c>
      <c r="M73" s="394">
        <f>G73</f>
        <v>0</v>
      </c>
      <c r="N73" s="394">
        <f>K73</f>
        <v>0</v>
      </c>
      <c r="O73" s="481">
        <f>'Прил.10 прочие'!N39</f>
        <v>0</v>
      </c>
      <c r="P73" s="481"/>
      <c r="Q73" s="394">
        <f t="shared" si="15"/>
        <v>0</v>
      </c>
      <c r="T73" s="435" t="e">
        <f t="shared" si="17"/>
        <v>#DIV/0!</v>
      </c>
      <c r="U73" s="435" t="e">
        <f t="shared" si="17"/>
        <v>#DIV/0!</v>
      </c>
      <c r="V73" s="435" t="e">
        <f t="shared" si="17"/>
        <v>#DIV/0!</v>
      </c>
      <c r="W73" s="435" t="e">
        <f t="shared" si="17"/>
        <v>#DIV/0!</v>
      </c>
      <c r="X73" s="435" t="e">
        <f t="shared" si="17"/>
        <v>#DIV/0!</v>
      </c>
      <c r="Y73" s="435" t="e">
        <f t="shared" si="17"/>
        <v>#DIV/0!</v>
      </c>
      <c r="Z73" s="435" t="e">
        <f t="shared" si="17"/>
        <v>#DIV/0!</v>
      </c>
    </row>
    <row r="74" spans="1:34" s="432" customFormat="1" ht="18" customHeight="1" x14ac:dyDescent="0.25">
      <c r="A74" s="387" t="s">
        <v>583</v>
      </c>
      <c r="B74" s="364">
        <v>340</v>
      </c>
      <c r="C74" s="1012"/>
      <c r="D74" s="1012"/>
      <c r="E74" s="394" t="s">
        <v>86</v>
      </c>
      <c r="F74" s="394" t="s">
        <v>86</v>
      </c>
      <c r="G74" s="441"/>
      <c r="H74" s="394" t="s">
        <v>86</v>
      </c>
      <c r="I74" s="394" t="s">
        <v>86</v>
      </c>
      <c r="J74" s="394" t="s">
        <v>86</v>
      </c>
      <c r="K74" s="441"/>
      <c r="L74" s="394" t="s">
        <v>86</v>
      </c>
      <c r="M74" s="394">
        <f>G74</f>
        <v>0</v>
      </c>
      <c r="N74" s="394">
        <f>K74</f>
        <v>0</v>
      </c>
      <c r="O74" s="453">
        <f>'Прил.10 прочие'!N43</f>
        <v>0</v>
      </c>
      <c r="P74" s="453"/>
      <c r="Q74" s="394">
        <f t="shared" si="15"/>
        <v>0</v>
      </c>
      <c r="T74" s="435" t="e">
        <f t="shared" si="17"/>
        <v>#DIV/0!</v>
      </c>
      <c r="U74" s="435" t="e">
        <f t="shared" si="17"/>
        <v>#DIV/0!</v>
      </c>
      <c r="V74" s="435" t="e">
        <f t="shared" si="17"/>
        <v>#DIV/0!</v>
      </c>
      <c r="W74" s="435" t="e">
        <f t="shared" si="17"/>
        <v>#DIV/0!</v>
      </c>
      <c r="X74" s="435" t="e">
        <f t="shared" si="17"/>
        <v>#DIV/0!</v>
      </c>
      <c r="Y74" s="435" t="e">
        <f t="shared" si="17"/>
        <v>#DIV/0!</v>
      </c>
      <c r="Z74" s="435" t="e">
        <f t="shared" si="17"/>
        <v>#DIV/0!</v>
      </c>
    </row>
    <row r="75" spans="1:34" s="432" customFormat="1" ht="50.45" customHeight="1" x14ac:dyDescent="0.25">
      <c r="A75" s="436" t="s">
        <v>584</v>
      </c>
      <c r="B75" s="438"/>
      <c r="C75" s="1013"/>
      <c r="D75" s="1013"/>
      <c r="E75" s="439" t="s">
        <v>86</v>
      </c>
      <c r="F75" s="439" t="s">
        <v>86</v>
      </c>
      <c r="G75" s="439" t="s">
        <v>86</v>
      </c>
      <c r="H75" s="439" t="s">
        <v>86</v>
      </c>
      <c r="I75" s="439" t="s">
        <v>86</v>
      </c>
      <c r="J75" s="439" t="s">
        <v>86</v>
      </c>
      <c r="K75" s="439" t="s">
        <v>86</v>
      </c>
      <c r="L75" s="439" t="s">
        <v>86</v>
      </c>
      <c r="M75" s="440">
        <f>M63+M64+M65+M66+M67+M69+M71+M72+M73+M74+M70</f>
        <v>0</v>
      </c>
      <c r="N75" s="439">
        <f>SUM(N63:N74)</f>
        <v>0</v>
      </c>
      <c r="O75" s="440">
        <f>SUM(O63:O74)-O68</f>
        <v>13.018493466697132</v>
      </c>
      <c r="P75" s="439">
        <f>SUM(P63:P74)</f>
        <v>0</v>
      </c>
      <c r="Q75" s="440">
        <f>Q63+Q64+Q65+Q66+Q67+Q69+Q71+Q72+Q73+Q74+Q70</f>
        <v>13.018493466697132</v>
      </c>
      <c r="T75" s="440" t="e">
        <f t="shared" ref="T75:Z75" si="18">T63+T64+T65+T66+T67+T69+T71+T72+T73+T74+T70</f>
        <v>#DIV/0!</v>
      </c>
      <c r="U75" s="440" t="e">
        <f t="shared" si="18"/>
        <v>#DIV/0!</v>
      </c>
      <c r="V75" s="440" t="e">
        <f t="shared" si="18"/>
        <v>#DIV/0!</v>
      </c>
      <c r="W75" s="440" t="e">
        <f t="shared" si="18"/>
        <v>#DIV/0!</v>
      </c>
      <c r="X75" s="440" t="e">
        <f t="shared" si="18"/>
        <v>#DIV/0!</v>
      </c>
      <c r="Y75" s="440" t="e">
        <f t="shared" si="18"/>
        <v>#DIV/0!</v>
      </c>
      <c r="Z75" s="440" t="e">
        <f t="shared" si="18"/>
        <v>#DIV/0!</v>
      </c>
      <c r="AB75" s="605"/>
      <c r="AC75" s="1023"/>
      <c r="AD75" s="1023"/>
      <c r="AE75" s="606"/>
      <c r="AF75" s="1023"/>
      <c r="AG75" s="1023"/>
      <c r="AH75" s="605"/>
    </row>
    <row r="76" spans="1:34" s="432" customFormat="1" ht="20.25" hidden="1" customHeight="1" x14ac:dyDescent="0.25">
      <c r="A76" s="436" t="s">
        <v>585</v>
      </c>
      <c r="B76" s="438"/>
      <c r="C76" s="549"/>
      <c r="D76" s="550"/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AB76" s="605"/>
      <c r="AC76" s="1023"/>
      <c r="AD76" s="1023"/>
      <c r="AE76" s="606"/>
      <c r="AF76" s="1023"/>
      <c r="AG76" s="1023"/>
      <c r="AH76" s="605"/>
    </row>
    <row r="77" spans="1:34" s="432" customFormat="1" ht="21" customHeight="1" x14ac:dyDescent="0.3">
      <c r="A77" s="996" t="s">
        <v>586</v>
      </c>
      <c r="B77" s="996"/>
      <c r="C77" s="996"/>
      <c r="D77" s="996"/>
      <c r="E77" s="996"/>
      <c r="F77" s="996"/>
      <c r="G77" s="996"/>
      <c r="H77" s="996"/>
      <c r="I77" s="996"/>
      <c r="J77" s="996"/>
      <c r="K77" s="996"/>
      <c r="L77" s="996"/>
      <c r="M77" s="996"/>
      <c r="N77" s="996"/>
      <c r="O77" s="996"/>
      <c r="P77" s="996"/>
      <c r="Q77" s="552">
        <f>Q31+Q61</f>
        <v>0</v>
      </c>
      <c r="AB77" s="607"/>
      <c r="AC77" s="608"/>
      <c r="AD77" s="608"/>
      <c r="AE77" s="608"/>
      <c r="AF77" s="608"/>
      <c r="AG77" s="608"/>
      <c r="AH77" s="605"/>
    </row>
    <row r="78" spans="1:34" s="459" customFormat="1" ht="19.5" customHeight="1" x14ac:dyDescent="0.3">
      <c r="A78" s="454" t="s">
        <v>587</v>
      </c>
      <c r="B78" s="554"/>
      <c r="C78" s="1014"/>
      <c r="D78" s="1014"/>
      <c r="E78" s="456" t="s">
        <v>86</v>
      </c>
      <c r="F78" s="456" t="s">
        <v>86</v>
      </c>
      <c r="G78" s="456" t="s">
        <v>86</v>
      </c>
      <c r="H78" s="456" t="s">
        <v>86</v>
      </c>
      <c r="I78" s="456" t="s">
        <v>86</v>
      </c>
      <c r="J78" s="456" t="s">
        <v>86</v>
      </c>
      <c r="K78" s="456" t="s">
        <v>86</v>
      </c>
      <c r="L78" s="456" t="s">
        <v>86</v>
      </c>
      <c r="M78" s="555">
        <f>M75+M59+M49</f>
        <v>0</v>
      </c>
      <c r="N78" s="555">
        <f>N75+N59+N49</f>
        <v>0</v>
      </c>
      <c r="O78" s="555">
        <f>O75+O59+O49</f>
        <v>13.018493466697132</v>
      </c>
      <c r="P78" s="555">
        <f>P75+P59+P49</f>
        <v>0</v>
      </c>
      <c r="Q78" s="555">
        <f>Q75+Q59+Q49</f>
        <v>13.018493466697132</v>
      </c>
      <c r="T78" s="555" t="e">
        <f t="shared" ref="T78:Z78" si="19">T75+T59+T49</f>
        <v>#DIV/0!</v>
      </c>
      <c r="U78" s="555" t="e">
        <f t="shared" si="19"/>
        <v>#DIV/0!</v>
      </c>
      <c r="V78" s="555" t="e">
        <f t="shared" si="19"/>
        <v>#DIV/0!</v>
      </c>
      <c r="W78" s="555" t="e">
        <f t="shared" si="19"/>
        <v>#DIV/0!</v>
      </c>
      <c r="X78" s="555" t="e">
        <f t="shared" si="19"/>
        <v>#DIV/0!</v>
      </c>
      <c r="Y78" s="555" t="e">
        <f t="shared" si="19"/>
        <v>#DIV/0!</v>
      </c>
      <c r="Z78" s="555" t="e">
        <f t="shared" si="19"/>
        <v>#DIV/0!</v>
      </c>
      <c r="AB78" s="607"/>
      <c r="AC78" s="608"/>
      <c r="AD78" s="608"/>
      <c r="AE78" s="608"/>
      <c r="AF78" s="608"/>
      <c r="AG78" s="608"/>
      <c r="AH78" s="605"/>
    </row>
    <row r="79" spans="1:34" s="432" customFormat="1" ht="21.75" customHeight="1" x14ac:dyDescent="0.3">
      <c r="A79" s="485" t="s">
        <v>588</v>
      </c>
      <c r="B79" s="486"/>
      <c r="C79" s="984"/>
      <c r="D79" s="984"/>
      <c r="E79" s="487"/>
      <c r="F79" s="487"/>
      <c r="G79" s="487"/>
      <c r="H79" s="487"/>
      <c r="I79" s="487"/>
      <c r="J79" s="487"/>
      <c r="K79" s="487"/>
      <c r="L79" s="487"/>
      <c r="M79" s="487"/>
      <c r="N79" s="487"/>
      <c r="O79" s="487"/>
      <c r="P79" s="487"/>
      <c r="Q79" s="487"/>
      <c r="AB79" s="607"/>
      <c r="AC79" s="608"/>
      <c r="AD79" s="608"/>
      <c r="AE79" s="608"/>
      <c r="AF79" s="608"/>
      <c r="AG79" s="608"/>
      <c r="AH79" s="605"/>
    </row>
    <row r="80" spans="1:34" s="432" customFormat="1" ht="18.75" x14ac:dyDescent="0.3">
      <c r="A80" s="387" t="s">
        <v>530</v>
      </c>
      <c r="B80" s="364">
        <v>211</v>
      </c>
      <c r="C80" s="984"/>
      <c r="D80" s="984"/>
      <c r="E80" s="394" t="s">
        <v>86</v>
      </c>
      <c r="F80" s="394" t="s">
        <v>86</v>
      </c>
      <c r="G80" s="394" t="s">
        <v>86</v>
      </c>
      <c r="H80" s="394" t="s">
        <v>86</v>
      </c>
      <c r="I80" s="394" t="s">
        <v>86</v>
      </c>
      <c r="J80" s="394" t="s">
        <v>86</v>
      </c>
      <c r="K80" s="394" t="s">
        <v>86</v>
      </c>
      <c r="L80" s="394" t="s">
        <v>86</v>
      </c>
      <c r="M80" s="435">
        <v>0</v>
      </c>
      <c r="N80" s="394">
        <f t="shared" ref="M80:Q81" si="20">N16+N47</f>
        <v>0</v>
      </c>
      <c r="O80" s="435">
        <v>0</v>
      </c>
      <c r="P80" s="394">
        <f t="shared" si="20"/>
        <v>0</v>
      </c>
      <c r="Q80" s="394">
        <v>0</v>
      </c>
      <c r="T80" s="435" t="e">
        <f t="shared" ref="T80:Z81" si="21">T16+T47</f>
        <v>#DIV/0!</v>
      </c>
      <c r="U80" s="435" t="e">
        <f t="shared" si="21"/>
        <v>#DIV/0!</v>
      </c>
      <c r="V80" s="435" t="e">
        <f t="shared" si="21"/>
        <v>#DIV/0!</v>
      </c>
      <c r="W80" s="435" t="e">
        <f t="shared" si="21"/>
        <v>#DIV/0!</v>
      </c>
      <c r="X80" s="435" t="e">
        <f t="shared" si="21"/>
        <v>#DIV/0!</v>
      </c>
      <c r="Y80" s="435" t="e">
        <f t="shared" si="21"/>
        <v>#DIV/0!</v>
      </c>
      <c r="Z80" s="435" t="e">
        <f t="shared" si="21"/>
        <v>#DIV/0!</v>
      </c>
      <c r="AB80" s="607"/>
      <c r="AC80" s="608"/>
      <c r="AD80" s="608"/>
      <c r="AE80" s="608"/>
      <c r="AF80" s="608"/>
      <c r="AG80" s="608"/>
      <c r="AH80" s="605"/>
    </row>
    <row r="81" spans="1:34" s="432" customFormat="1" ht="18.75" x14ac:dyDescent="0.3">
      <c r="A81" s="387" t="s">
        <v>589</v>
      </c>
      <c r="B81" s="364">
        <v>213</v>
      </c>
      <c r="C81" s="984"/>
      <c r="D81" s="984"/>
      <c r="E81" s="394" t="s">
        <v>86</v>
      </c>
      <c r="F81" s="394" t="s">
        <v>86</v>
      </c>
      <c r="G81" s="394" t="s">
        <v>86</v>
      </c>
      <c r="H81" s="394" t="s">
        <v>86</v>
      </c>
      <c r="I81" s="394" t="s">
        <v>86</v>
      </c>
      <c r="J81" s="394" t="s">
        <v>86</v>
      </c>
      <c r="K81" s="394" t="s">
        <v>86</v>
      </c>
      <c r="L81" s="394" t="s">
        <v>86</v>
      </c>
      <c r="M81" s="435">
        <v>0</v>
      </c>
      <c r="N81" s="394">
        <f t="shared" si="20"/>
        <v>0</v>
      </c>
      <c r="O81" s="435">
        <v>0</v>
      </c>
      <c r="P81" s="394">
        <f t="shared" si="20"/>
        <v>0</v>
      </c>
      <c r="Q81" s="394">
        <v>0</v>
      </c>
      <c r="T81" s="435" t="e">
        <f t="shared" si="21"/>
        <v>#DIV/0!</v>
      </c>
      <c r="U81" s="435" t="e">
        <f t="shared" si="21"/>
        <v>#DIV/0!</v>
      </c>
      <c r="V81" s="435" t="e">
        <f t="shared" si="21"/>
        <v>#DIV/0!</v>
      </c>
      <c r="W81" s="435" t="e">
        <f t="shared" si="21"/>
        <v>#DIV/0!</v>
      </c>
      <c r="X81" s="435" t="e">
        <f t="shared" si="21"/>
        <v>#DIV/0!</v>
      </c>
      <c r="Y81" s="435" t="e">
        <f t="shared" si="21"/>
        <v>#DIV/0!</v>
      </c>
      <c r="Z81" s="435" t="e">
        <f t="shared" si="21"/>
        <v>#DIV/0!</v>
      </c>
      <c r="AB81" s="607"/>
      <c r="AC81" s="608"/>
      <c r="AD81" s="608"/>
      <c r="AE81" s="608"/>
      <c r="AF81" s="608"/>
      <c r="AG81" s="608"/>
      <c r="AH81" s="605"/>
    </row>
    <row r="82" spans="1:34" s="432" customFormat="1" ht="18.75" x14ac:dyDescent="0.3">
      <c r="A82" s="387" t="s">
        <v>491</v>
      </c>
      <c r="B82" s="364">
        <v>212</v>
      </c>
      <c r="C82" s="984"/>
      <c r="D82" s="984"/>
      <c r="E82" s="394" t="s">
        <v>86</v>
      </c>
      <c r="F82" s="394" t="s">
        <v>86</v>
      </c>
      <c r="G82" s="394" t="s">
        <v>86</v>
      </c>
      <c r="H82" s="394" t="s">
        <v>86</v>
      </c>
      <c r="I82" s="394" t="s">
        <v>86</v>
      </c>
      <c r="J82" s="394" t="s">
        <v>86</v>
      </c>
      <c r="K82" s="394" t="s">
        <v>86</v>
      </c>
      <c r="L82" s="394" t="s">
        <v>86</v>
      </c>
      <c r="M82" s="435">
        <f>M33+M63</f>
        <v>0</v>
      </c>
      <c r="N82" s="394">
        <f>N33+N63</f>
        <v>0</v>
      </c>
      <c r="O82" s="435">
        <f>O33+O63</f>
        <v>0</v>
      </c>
      <c r="P82" s="394">
        <f>P33+P63</f>
        <v>0</v>
      </c>
      <c r="Q82" s="394">
        <f>Q33+Q63</f>
        <v>0</v>
      </c>
      <c r="T82" s="435" t="e">
        <f t="shared" ref="T82:Z82" si="22">T33+T63</f>
        <v>#DIV/0!</v>
      </c>
      <c r="U82" s="435" t="e">
        <f t="shared" si="22"/>
        <v>#DIV/0!</v>
      </c>
      <c r="V82" s="435" t="e">
        <f t="shared" si="22"/>
        <v>#DIV/0!</v>
      </c>
      <c r="W82" s="435" t="e">
        <f t="shared" si="22"/>
        <v>#DIV/0!</v>
      </c>
      <c r="X82" s="435" t="e">
        <f t="shared" si="22"/>
        <v>#DIV/0!</v>
      </c>
      <c r="Y82" s="435" t="e">
        <f t="shared" si="22"/>
        <v>#DIV/0!</v>
      </c>
      <c r="Z82" s="435" t="e">
        <f t="shared" si="22"/>
        <v>#DIV/0!</v>
      </c>
      <c r="AB82" s="607"/>
      <c r="AC82" s="608"/>
      <c r="AD82" s="608"/>
      <c r="AE82" s="608"/>
      <c r="AF82" s="608"/>
      <c r="AG82" s="608"/>
      <c r="AH82" s="608"/>
    </row>
    <row r="83" spans="1:34" s="432" customFormat="1" ht="18" x14ac:dyDescent="0.25">
      <c r="A83" s="400" t="s">
        <v>493</v>
      </c>
      <c r="B83" s="364">
        <v>221</v>
      </c>
      <c r="C83" s="984"/>
      <c r="D83" s="984"/>
      <c r="E83" s="394" t="s">
        <v>86</v>
      </c>
      <c r="F83" s="394" t="s">
        <v>86</v>
      </c>
      <c r="G83" s="394" t="s">
        <v>86</v>
      </c>
      <c r="H83" s="394" t="s">
        <v>86</v>
      </c>
      <c r="I83" s="394" t="s">
        <v>86</v>
      </c>
      <c r="J83" s="394" t="s">
        <v>86</v>
      </c>
      <c r="K83" s="394" t="s">
        <v>86</v>
      </c>
      <c r="L83" s="394" t="s">
        <v>86</v>
      </c>
      <c r="M83" s="435">
        <f t="shared" ref="M83:P84" si="23">M64+M20</f>
        <v>0</v>
      </c>
      <c r="N83" s="394">
        <f t="shared" si="23"/>
        <v>0</v>
      </c>
      <c r="O83" s="435">
        <f t="shared" si="23"/>
        <v>0</v>
      </c>
      <c r="P83" s="394">
        <f t="shared" si="23"/>
        <v>0</v>
      </c>
      <c r="Q83" s="394">
        <f>Q20+Q64</f>
        <v>0</v>
      </c>
      <c r="T83" s="435" t="e">
        <f t="shared" ref="T83:Z84" si="24">T20+T64</f>
        <v>#DIV/0!</v>
      </c>
      <c r="U83" s="435" t="e">
        <f t="shared" si="24"/>
        <v>#DIV/0!</v>
      </c>
      <c r="V83" s="435" t="e">
        <f t="shared" si="24"/>
        <v>#DIV/0!</v>
      </c>
      <c r="W83" s="435" t="e">
        <f t="shared" si="24"/>
        <v>#DIV/0!</v>
      </c>
      <c r="X83" s="435" t="e">
        <f t="shared" si="24"/>
        <v>#DIV/0!</v>
      </c>
      <c r="Y83" s="435" t="e">
        <f t="shared" si="24"/>
        <v>#DIV/0!</v>
      </c>
      <c r="Z83" s="435" t="e">
        <f t="shared" si="24"/>
        <v>#DIV/0!</v>
      </c>
      <c r="AB83" s="605"/>
      <c r="AC83" s="608"/>
      <c r="AD83" s="608"/>
      <c r="AE83" s="608"/>
      <c r="AF83" s="608"/>
      <c r="AG83" s="608"/>
      <c r="AH83" s="608"/>
    </row>
    <row r="84" spans="1:34" s="432" customFormat="1" ht="18" x14ac:dyDescent="0.25">
      <c r="A84" s="400" t="s">
        <v>494</v>
      </c>
      <c r="B84" s="364">
        <v>222</v>
      </c>
      <c r="C84" s="984"/>
      <c r="D84" s="984"/>
      <c r="E84" s="394" t="s">
        <v>86</v>
      </c>
      <c r="F84" s="394" t="s">
        <v>86</v>
      </c>
      <c r="G84" s="394" t="s">
        <v>86</v>
      </c>
      <c r="H84" s="394" t="s">
        <v>86</v>
      </c>
      <c r="I84" s="394" t="s">
        <v>86</v>
      </c>
      <c r="J84" s="394" t="s">
        <v>86</v>
      </c>
      <c r="K84" s="394" t="s">
        <v>86</v>
      </c>
      <c r="L84" s="394" t="s">
        <v>86</v>
      </c>
      <c r="M84" s="435">
        <f t="shared" si="23"/>
        <v>0</v>
      </c>
      <c r="N84" s="394">
        <f t="shared" si="23"/>
        <v>0</v>
      </c>
      <c r="O84" s="435">
        <f t="shared" si="23"/>
        <v>0</v>
      </c>
      <c r="P84" s="394">
        <f t="shared" si="23"/>
        <v>0</v>
      </c>
      <c r="Q84" s="394">
        <f>Q21+Q65</f>
        <v>0</v>
      </c>
      <c r="T84" s="435" t="e">
        <f t="shared" si="24"/>
        <v>#DIV/0!</v>
      </c>
      <c r="U84" s="435" t="e">
        <f t="shared" si="24"/>
        <v>#DIV/0!</v>
      </c>
      <c r="V84" s="435" t="e">
        <f t="shared" si="24"/>
        <v>#DIV/0!</v>
      </c>
      <c r="W84" s="435" t="e">
        <f t="shared" si="24"/>
        <v>#DIV/0!</v>
      </c>
      <c r="X84" s="435" t="e">
        <f t="shared" si="24"/>
        <v>#DIV/0!</v>
      </c>
      <c r="Y84" s="435" t="e">
        <f t="shared" si="24"/>
        <v>#DIV/0!</v>
      </c>
      <c r="Z84" s="435" t="e">
        <f t="shared" si="24"/>
        <v>#DIV/0!</v>
      </c>
      <c r="AB84" s="605"/>
      <c r="AC84" s="608"/>
      <c r="AD84" s="608"/>
      <c r="AE84" s="608"/>
      <c r="AF84" s="608"/>
      <c r="AG84" s="608"/>
      <c r="AH84" s="608"/>
    </row>
    <row r="85" spans="1:34" s="432" customFormat="1" ht="31.5" x14ac:dyDescent="0.25">
      <c r="A85" s="400" t="s">
        <v>545</v>
      </c>
      <c r="B85" s="364" t="s">
        <v>496</v>
      </c>
      <c r="C85" s="984"/>
      <c r="D85" s="984"/>
      <c r="E85" s="394" t="s">
        <v>86</v>
      </c>
      <c r="F85" s="394" t="s">
        <v>86</v>
      </c>
      <c r="G85" s="394" t="s">
        <v>86</v>
      </c>
      <c r="H85" s="394" t="s">
        <v>86</v>
      </c>
      <c r="I85" s="394" t="s">
        <v>86</v>
      </c>
      <c r="J85" s="394" t="s">
        <v>86</v>
      </c>
      <c r="K85" s="394" t="s">
        <v>86</v>
      </c>
      <c r="L85" s="394" t="s">
        <v>86</v>
      </c>
      <c r="M85" s="435">
        <f>M26+M56</f>
        <v>0</v>
      </c>
      <c r="N85" s="394">
        <f>N26+N56</f>
        <v>0</v>
      </c>
      <c r="O85" s="435">
        <f>O26+O56</f>
        <v>0</v>
      </c>
      <c r="P85" s="394">
        <f>P26+P56</f>
        <v>0</v>
      </c>
      <c r="Q85" s="394">
        <f>Q26+Q56</f>
        <v>0</v>
      </c>
      <c r="T85" s="435" t="e">
        <f t="shared" ref="T85:Z85" si="25">T26+T56</f>
        <v>#DIV/0!</v>
      </c>
      <c r="U85" s="435" t="e">
        <f t="shared" si="25"/>
        <v>#DIV/0!</v>
      </c>
      <c r="V85" s="435" t="e">
        <f t="shared" si="25"/>
        <v>#DIV/0!</v>
      </c>
      <c r="W85" s="435" t="e">
        <f t="shared" si="25"/>
        <v>#DIV/0!</v>
      </c>
      <c r="X85" s="435" t="e">
        <f t="shared" si="25"/>
        <v>#DIV/0!</v>
      </c>
      <c r="Y85" s="435" t="e">
        <f t="shared" si="25"/>
        <v>#DIV/0!</v>
      </c>
      <c r="Z85" s="435" t="e">
        <f t="shared" si="25"/>
        <v>#DIV/0!</v>
      </c>
    </row>
    <row r="86" spans="1:34" s="432" customFormat="1" ht="15.75" x14ac:dyDescent="0.25">
      <c r="A86" s="400" t="s">
        <v>590</v>
      </c>
      <c r="B86" s="364">
        <v>223</v>
      </c>
      <c r="C86" s="984"/>
      <c r="D86" s="984"/>
      <c r="E86" s="394" t="s">
        <v>86</v>
      </c>
      <c r="F86" s="394" t="s">
        <v>86</v>
      </c>
      <c r="G86" s="394" t="s">
        <v>86</v>
      </c>
      <c r="H86" s="394" t="s">
        <v>86</v>
      </c>
      <c r="I86" s="394" t="s">
        <v>86</v>
      </c>
      <c r="J86" s="394" t="s">
        <v>86</v>
      </c>
      <c r="K86" s="394" t="s">
        <v>86</v>
      </c>
      <c r="L86" s="394" t="s">
        <v>86</v>
      </c>
      <c r="M86" s="444">
        <f t="shared" ref="M86:Q89" si="26">M22+M52</f>
        <v>0</v>
      </c>
      <c r="N86" s="394">
        <f t="shared" si="26"/>
        <v>0</v>
      </c>
      <c r="O86" s="444">
        <f t="shared" si="26"/>
        <v>0</v>
      </c>
      <c r="P86" s="394">
        <f t="shared" si="26"/>
        <v>0</v>
      </c>
      <c r="Q86" s="394">
        <f t="shared" si="26"/>
        <v>0</v>
      </c>
      <c r="T86" s="435" t="e">
        <f t="shared" ref="T86:Z89" si="27">T22+T52</f>
        <v>#DIV/0!</v>
      </c>
      <c r="U86" s="435" t="e">
        <f t="shared" si="27"/>
        <v>#DIV/0!</v>
      </c>
      <c r="V86" s="435" t="e">
        <f t="shared" si="27"/>
        <v>#DIV/0!</v>
      </c>
      <c r="W86" s="435" t="e">
        <f t="shared" si="27"/>
        <v>#DIV/0!</v>
      </c>
      <c r="X86" s="435" t="e">
        <f t="shared" si="27"/>
        <v>#DIV/0!</v>
      </c>
      <c r="Y86" s="435" t="e">
        <f t="shared" si="27"/>
        <v>#DIV/0!</v>
      </c>
      <c r="Z86" s="435" t="e">
        <f t="shared" si="27"/>
        <v>#DIV/0!</v>
      </c>
    </row>
    <row r="87" spans="1:34" s="432" customFormat="1" ht="15.75" customHeight="1" x14ac:dyDescent="0.25">
      <c r="A87" s="488" t="s">
        <v>591</v>
      </c>
      <c r="B87" s="364" t="s">
        <v>538</v>
      </c>
      <c r="C87" s="984"/>
      <c r="D87" s="984"/>
      <c r="E87" s="394" t="s">
        <v>86</v>
      </c>
      <c r="F87" s="394" t="s">
        <v>86</v>
      </c>
      <c r="G87" s="394" t="s">
        <v>86</v>
      </c>
      <c r="H87" s="394" t="s">
        <v>86</v>
      </c>
      <c r="I87" s="394" t="s">
        <v>86</v>
      </c>
      <c r="J87" s="394" t="s">
        <v>86</v>
      </c>
      <c r="K87" s="394" t="s">
        <v>86</v>
      </c>
      <c r="L87" s="394" t="s">
        <v>86</v>
      </c>
      <c r="M87" s="444">
        <f t="shared" si="26"/>
        <v>0</v>
      </c>
      <c r="N87" s="394">
        <f t="shared" si="26"/>
        <v>0</v>
      </c>
      <c r="O87" s="444">
        <f t="shared" si="26"/>
        <v>0</v>
      </c>
      <c r="P87" s="394">
        <f t="shared" si="26"/>
        <v>0</v>
      </c>
      <c r="Q87" s="394">
        <f t="shared" si="26"/>
        <v>0</v>
      </c>
      <c r="T87" s="435" t="e">
        <f t="shared" si="27"/>
        <v>#DIV/0!</v>
      </c>
      <c r="U87" s="435" t="e">
        <f t="shared" si="27"/>
        <v>#DIV/0!</v>
      </c>
      <c r="V87" s="435" t="e">
        <f t="shared" si="27"/>
        <v>#DIV/0!</v>
      </c>
      <c r="W87" s="435" t="e">
        <f t="shared" si="27"/>
        <v>#DIV/0!</v>
      </c>
      <c r="X87" s="435" t="e">
        <f t="shared" si="27"/>
        <v>#DIV/0!</v>
      </c>
      <c r="Y87" s="435" t="e">
        <f t="shared" si="27"/>
        <v>#DIV/0!</v>
      </c>
      <c r="Z87" s="435" t="e">
        <f t="shared" si="27"/>
        <v>#DIV/0!</v>
      </c>
    </row>
    <row r="88" spans="1:34" s="432" customFormat="1" ht="15.75" x14ac:dyDescent="0.25">
      <c r="A88" s="488" t="s">
        <v>592</v>
      </c>
      <c r="B88" s="364" t="s">
        <v>541</v>
      </c>
      <c r="C88" s="984"/>
      <c r="D88" s="984"/>
      <c r="E88" s="394" t="s">
        <v>86</v>
      </c>
      <c r="F88" s="394" t="s">
        <v>86</v>
      </c>
      <c r="G88" s="394" t="s">
        <v>86</v>
      </c>
      <c r="H88" s="394" t="s">
        <v>86</v>
      </c>
      <c r="I88" s="394" t="s">
        <v>86</v>
      </c>
      <c r="J88" s="394" t="s">
        <v>86</v>
      </c>
      <c r="K88" s="394" t="s">
        <v>86</v>
      </c>
      <c r="L88" s="394" t="s">
        <v>86</v>
      </c>
      <c r="M88" s="444">
        <f t="shared" si="26"/>
        <v>0</v>
      </c>
      <c r="N88" s="394">
        <f t="shared" si="26"/>
        <v>0</v>
      </c>
      <c r="O88" s="444">
        <f t="shared" si="26"/>
        <v>0</v>
      </c>
      <c r="P88" s="394">
        <f t="shared" si="26"/>
        <v>0</v>
      </c>
      <c r="Q88" s="394">
        <f t="shared" si="26"/>
        <v>0</v>
      </c>
      <c r="T88" s="435" t="e">
        <f t="shared" si="27"/>
        <v>#DIV/0!</v>
      </c>
      <c r="U88" s="435" t="e">
        <f t="shared" si="27"/>
        <v>#DIV/0!</v>
      </c>
      <c r="V88" s="435" t="e">
        <f t="shared" si="27"/>
        <v>#DIV/0!</v>
      </c>
      <c r="W88" s="435" t="e">
        <f t="shared" si="27"/>
        <v>#DIV/0!</v>
      </c>
      <c r="X88" s="435" t="e">
        <f t="shared" si="27"/>
        <v>#DIV/0!</v>
      </c>
      <c r="Y88" s="435" t="e">
        <f t="shared" si="27"/>
        <v>#DIV/0!</v>
      </c>
      <c r="Z88" s="435" t="e">
        <f t="shared" si="27"/>
        <v>#DIV/0!</v>
      </c>
    </row>
    <row r="89" spans="1:34" s="432" customFormat="1" ht="15.75" x14ac:dyDescent="0.25">
      <c r="A89" s="488" t="s">
        <v>593</v>
      </c>
      <c r="B89" s="364" t="s">
        <v>543</v>
      </c>
      <c r="C89" s="984"/>
      <c r="D89" s="984"/>
      <c r="E89" s="394" t="s">
        <v>86</v>
      </c>
      <c r="F89" s="394" t="s">
        <v>86</v>
      </c>
      <c r="G89" s="394" t="s">
        <v>86</v>
      </c>
      <c r="H89" s="394" t="s">
        <v>86</v>
      </c>
      <c r="I89" s="394" t="s">
        <v>86</v>
      </c>
      <c r="J89" s="394" t="s">
        <v>86</v>
      </c>
      <c r="K89" s="394" t="s">
        <v>86</v>
      </c>
      <c r="L89" s="394" t="s">
        <v>86</v>
      </c>
      <c r="M89" s="444">
        <f t="shared" si="26"/>
        <v>0</v>
      </c>
      <c r="N89" s="394">
        <f t="shared" si="26"/>
        <v>0</v>
      </c>
      <c r="O89" s="444">
        <f t="shared" si="26"/>
        <v>0</v>
      </c>
      <c r="P89" s="394">
        <f t="shared" si="26"/>
        <v>0</v>
      </c>
      <c r="Q89" s="394">
        <f t="shared" si="26"/>
        <v>0</v>
      </c>
      <c r="T89" s="435" t="e">
        <f t="shared" si="27"/>
        <v>#DIV/0!</v>
      </c>
      <c r="U89" s="435" t="e">
        <f t="shared" si="27"/>
        <v>#DIV/0!</v>
      </c>
      <c r="V89" s="435" t="e">
        <f t="shared" si="27"/>
        <v>#DIV/0!</v>
      </c>
      <c r="W89" s="435" t="e">
        <f t="shared" si="27"/>
        <v>#DIV/0!</v>
      </c>
      <c r="X89" s="435" t="e">
        <f t="shared" si="27"/>
        <v>#DIV/0!</v>
      </c>
      <c r="Y89" s="435" t="e">
        <f t="shared" si="27"/>
        <v>#DIV/0!</v>
      </c>
      <c r="Z89" s="435" t="e">
        <f t="shared" si="27"/>
        <v>#DIV/0!</v>
      </c>
    </row>
    <row r="90" spans="1:34" s="432" customFormat="1" ht="15.75" x14ac:dyDescent="0.25">
      <c r="A90" s="488" t="s">
        <v>576</v>
      </c>
      <c r="B90" s="364">
        <v>224</v>
      </c>
      <c r="C90" s="984"/>
      <c r="D90" s="984"/>
      <c r="E90" s="394" t="s">
        <v>86</v>
      </c>
      <c r="F90" s="394" t="s">
        <v>86</v>
      </c>
      <c r="G90" s="394" t="s">
        <v>86</v>
      </c>
      <c r="H90" s="394" t="s">
        <v>86</v>
      </c>
      <c r="I90" s="394" t="s">
        <v>86</v>
      </c>
      <c r="J90" s="394" t="s">
        <v>86</v>
      </c>
      <c r="K90" s="394" t="s">
        <v>86</v>
      </c>
      <c r="L90" s="394" t="s">
        <v>86</v>
      </c>
      <c r="M90" s="394">
        <f>M66</f>
        <v>0</v>
      </c>
      <c r="N90" s="394">
        <f>N66</f>
        <v>0</v>
      </c>
      <c r="O90" s="394">
        <f>O66</f>
        <v>0</v>
      </c>
      <c r="P90" s="394">
        <f>P66</f>
        <v>0</v>
      </c>
      <c r="Q90" s="394">
        <f>Q66</f>
        <v>0</v>
      </c>
      <c r="T90" s="435" t="e">
        <f t="shared" ref="T90:Z90" si="28">T66</f>
        <v>#DIV/0!</v>
      </c>
      <c r="U90" s="435" t="e">
        <f t="shared" si="28"/>
        <v>#DIV/0!</v>
      </c>
      <c r="V90" s="435" t="e">
        <f t="shared" si="28"/>
        <v>#DIV/0!</v>
      </c>
      <c r="W90" s="435" t="e">
        <f t="shared" si="28"/>
        <v>#DIV/0!</v>
      </c>
      <c r="X90" s="435" t="e">
        <f t="shared" si="28"/>
        <v>#DIV/0!</v>
      </c>
      <c r="Y90" s="435" t="e">
        <f t="shared" si="28"/>
        <v>#DIV/0!</v>
      </c>
      <c r="Z90" s="435" t="e">
        <f t="shared" si="28"/>
        <v>#DIV/0!</v>
      </c>
    </row>
    <row r="91" spans="1:34" s="432" customFormat="1" ht="15.75" x14ac:dyDescent="0.25">
      <c r="A91" s="488" t="s">
        <v>497</v>
      </c>
      <c r="B91" s="364">
        <v>225</v>
      </c>
      <c r="C91" s="984"/>
      <c r="D91" s="984"/>
      <c r="E91" s="394" t="s">
        <v>86</v>
      </c>
      <c r="F91" s="394" t="s">
        <v>86</v>
      </c>
      <c r="G91" s="394" t="s">
        <v>86</v>
      </c>
      <c r="H91" s="394" t="s">
        <v>86</v>
      </c>
      <c r="I91" s="394" t="s">
        <v>86</v>
      </c>
      <c r="J91" s="394" t="s">
        <v>86</v>
      </c>
      <c r="K91" s="394" t="s">
        <v>86</v>
      </c>
      <c r="L91" s="394" t="s">
        <v>86</v>
      </c>
      <c r="M91" s="394">
        <f>M35+M67</f>
        <v>0</v>
      </c>
      <c r="N91" s="394">
        <f>N35+N67</f>
        <v>0</v>
      </c>
      <c r="O91" s="394">
        <f>O35+O67</f>
        <v>0</v>
      </c>
      <c r="P91" s="394">
        <f>P35+P67</f>
        <v>0</v>
      </c>
      <c r="Q91" s="394">
        <f>Q35+Q67</f>
        <v>0</v>
      </c>
      <c r="T91" s="435" t="e">
        <f t="shared" ref="T91:Z91" si="29">T35+T67</f>
        <v>#DIV/0!</v>
      </c>
      <c r="U91" s="435" t="e">
        <f t="shared" si="29"/>
        <v>#DIV/0!</v>
      </c>
      <c r="V91" s="435" t="e">
        <f t="shared" si="29"/>
        <v>#DIV/0!</v>
      </c>
      <c r="W91" s="435" t="e">
        <f t="shared" si="29"/>
        <v>#DIV/0!</v>
      </c>
      <c r="X91" s="435" t="e">
        <f t="shared" si="29"/>
        <v>#DIV/0!</v>
      </c>
      <c r="Y91" s="435" t="e">
        <f t="shared" si="29"/>
        <v>#DIV/0!</v>
      </c>
      <c r="Z91" s="435" t="e">
        <f t="shared" si="29"/>
        <v>#DIV/0!</v>
      </c>
    </row>
    <row r="92" spans="1:34" s="432" customFormat="1" ht="17.25" customHeight="1" x14ac:dyDescent="0.25">
      <c r="A92" s="400" t="s">
        <v>577</v>
      </c>
      <c r="B92" s="364" t="s">
        <v>578</v>
      </c>
      <c r="C92" s="984"/>
      <c r="D92" s="984"/>
      <c r="E92" s="394" t="s">
        <v>86</v>
      </c>
      <c r="F92" s="394" t="s">
        <v>86</v>
      </c>
      <c r="G92" s="394" t="s">
        <v>86</v>
      </c>
      <c r="H92" s="394" t="s">
        <v>86</v>
      </c>
      <c r="I92" s="394" t="s">
        <v>86</v>
      </c>
      <c r="J92" s="394" t="s">
        <v>86</v>
      </c>
      <c r="K92" s="394" t="s">
        <v>86</v>
      </c>
      <c r="L92" s="394" t="s">
        <v>86</v>
      </c>
      <c r="M92" s="394">
        <f>M68</f>
        <v>0</v>
      </c>
      <c r="N92" s="394">
        <f>N68</f>
        <v>0</v>
      </c>
      <c r="O92" s="394">
        <f>O68</f>
        <v>0</v>
      </c>
      <c r="P92" s="394">
        <f>P68</f>
        <v>0</v>
      </c>
      <c r="Q92" s="394">
        <f>Q68</f>
        <v>0</v>
      </c>
      <c r="T92" s="435" t="str">
        <f t="shared" ref="T92:Z92" si="30">T68</f>
        <v>Х</v>
      </c>
      <c r="U92" s="435" t="str">
        <f t="shared" si="30"/>
        <v>Х</v>
      </c>
      <c r="V92" s="435" t="str">
        <f t="shared" si="30"/>
        <v>Х</v>
      </c>
      <c r="W92" s="435" t="str">
        <f t="shared" si="30"/>
        <v>Х</v>
      </c>
      <c r="X92" s="435" t="str">
        <f t="shared" si="30"/>
        <v>Х</v>
      </c>
      <c r="Y92" s="435" t="str">
        <f t="shared" si="30"/>
        <v>Х</v>
      </c>
      <c r="Z92" s="435" t="str">
        <f t="shared" si="30"/>
        <v>Х</v>
      </c>
    </row>
    <row r="93" spans="1:34" s="432" customFormat="1" ht="15.75" x14ac:dyDescent="0.25">
      <c r="A93" s="400" t="s">
        <v>498</v>
      </c>
      <c r="B93" s="364">
        <v>226</v>
      </c>
      <c r="C93" s="984"/>
      <c r="D93" s="984"/>
      <c r="E93" s="394" t="s">
        <v>86</v>
      </c>
      <c r="F93" s="394" t="s">
        <v>86</v>
      </c>
      <c r="G93" s="394" t="s">
        <v>86</v>
      </c>
      <c r="H93" s="394" t="s">
        <v>86</v>
      </c>
      <c r="I93" s="394" t="s">
        <v>86</v>
      </c>
      <c r="J93" s="394" t="s">
        <v>86</v>
      </c>
      <c r="K93" s="394" t="s">
        <v>86</v>
      </c>
      <c r="L93" s="394" t="s">
        <v>86</v>
      </c>
      <c r="M93" s="394">
        <f>M36+M69</f>
        <v>0</v>
      </c>
      <c r="N93" s="394">
        <f>N36+N69</f>
        <v>0</v>
      </c>
      <c r="O93" s="394">
        <f>O36+O69</f>
        <v>0</v>
      </c>
      <c r="P93" s="394">
        <f>P36+P69</f>
        <v>0</v>
      </c>
      <c r="Q93" s="394">
        <f>Q36+Q69</f>
        <v>0</v>
      </c>
      <c r="T93" s="435" t="e">
        <f t="shared" ref="T93:Z93" si="31">T36+T69</f>
        <v>#DIV/0!</v>
      </c>
      <c r="U93" s="435" t="e">
        <f t="shared" si="31"/>
        <v>#DIV/0!</v>
      </c>
      <c r="V93" s="435" t="e">
        <f t="shared" si="31"/>
        <v>#DIV/0!</v>
      </c>
      <c r="W93" s="435" t="e">
        <f t="shared" si="31"/>
        <v>#DIV/0!</v>
      </c>
      <c r="X93" s="435" t="e">
        <f t="shared" si="31"/>
        <v>#DIV/0!</v>
      </c>
      <c r="Y93" s="435" t="e">
        <f t="shared" si="31"/>
        <v>#DIV/0!</v>
      </c>
      <c r="Z93" s="435" t="e">
        <f t="shared" si="31"/>
        <v>#DIV/0!</v>
      </c>
    </row>
    <row r="94" spans="1:34" s="432" customFormat="1" ht="16.5" customHeight="1" x14ac:dyDescent="0.25">
      <c r="A94" s="400" t="s">
        <v>547</v>
      </c>
      <c r="B94" s="364" t="s">
        <v>548</v>
      </c>
      <c r="C94" s="984"/>
      <c r="D94" s="984"/>
      <c r="E94" s="394" t="s">
        <v>86</v>
      </c>
      <c r="F94" s="394" t="s">
        <v>86</v>
      </c>
      <c r="G94" s="394" t="s">
        <v>86</v>
      </c>
      <c r="H94" s="394" t="s">
        <v>86</v>
      </c>
      <c r="I94" s="394" t="s">
        <v>86</v>
      </c>
      <c r="J94" s="394" t="s">
        <v>86</v>
      </c>
      <c r="K94" s="394" t="s">
        <v>86</v>
      </c>
      <c r="L94" s="394" t="s">
        <v>86</v>
      </c>
      <c r="M94" s="394">
        <f>M27+M57</f>
        <v>0</v>
      </c>
      <c r="N94" s="394">
        <f>N27+N57</f>
        <v>0</v>
      </c>
      <c r="O94" s="394">
        <f>O27+O57</f>
        <v>0</v>
      </c>
      <c r="P94" s="394">
        <f>P27+P57</f>
        <v>0</v>
      </c>
      <c r="Q94" s="394">
        <f>Q27+Q57</f>
        <v>0</v>
      </c>
      <c r="T94" s="435" t="e">
        <f t="shared" ref="T94:Z94" si="32">T27+T57</f>
        <v>#DIV/0!</v>
      </c>
      <c r="U94" s="435" t="e">
        <f t="shared" si="32"/>
        <v>#DIV/0!</v>
      </c>
      <c r="V94" s="435" t="e">
        <f t="shared" si="32"/>
        <v>#DIV/0!</v>
      </c>
      <c r="W94" s="435" t="e">
        <f t="shared" si="32"/>
        <v>#DIV/0!</v>
      </c>
      <c r="X94" s="435" t="e">
        <f t="shared" si="32"/>
        <v>#DIV/0!</v>
      </c>
      <c r="Y94" s="435" t="e">
        <f t="shared" si="32"/>
        <v>#DIV/0!</v>
      </c>
      <c r="Z94" s="435" t="e">
        <f t="shared" si="32"/>
        <v>#DIV/0!</v>
      </c>
    </row>
    <row r="95" spans="1:34" s="432" customFormat="1" ht="15.75" x14ac:dyDescent="0.25">
      <c r="A95" s="488" t="s">
        <v>500</v>
      </c>
      <c r="B95" s="364">
        <v>262</v>
      </c>
      <c r="C95" s="984"/>
      <c r="D95" s="984"/>
      <c r="E95" s="394" t="s">
        <v>86</v>
      </c>
      <c r="F95" s="394" t="s">
        <v>86</v>
      </c>
      <c r="G95" s="394" t="s">
        <v>86</v>
      </c>
      <c r="H95" s="394" t="s">
        <v>86</v>
      </c>
      <c r="I95" s="394" t="s">
        <v>86</v>
      </c>
      <c r="J95" s="394" t="s">
        <v>86</v>
      </c>
      <c r="K95" s="394" t="s">
        <v>86</v>
      </c>
      <c r="L95" s="394" t="s">
        <v>86</v>
      </c>
      <c r="M95" s="394">
        <f>M34</f>
        <v>0</v>
      </c>
      <c r="N95" s="394">
        <f>N34</f>
        <v>0</v>
      </c>
      <c r="O95" s="394">
        <f>O34</f>
        <v>0</v>
      </c>
      <c r="P95" s="394">
        <f>P34</f>
        <v>0</v>
      </c>
      <c r="Q95" s="394">
        <f>Q34</f>
        <v>0</v>
      </c>
      <c r="T95" s="435" t="e">
        <f t="shared" ref="T95:Z95" si="33">T34</f>
        <v>#DIV/0!</v>
      </c>
      <c r="U95" s="435" t="e">
        <f t="shared" si="33"/>
        <v>#DIV/0!</v>
      </c>
      <c r="V95" s="435" t="e">
        <f t="shared" si="33"/>
        <v>#DIV/0!</v>
      </c>
      <c r="W95" s="435" t="e">
        <f t="shared" si="33"/>
        <v>#DIV/0!</v>
      </c>
      <c r="X95" s="435" t="e">
        <f t="shared" si="33"/>
        <v>#DIV/0!</v>
      </c>
      <c r="Y95" s="435" t="e">
        <f t="shared" si="33"/>
        <v>#DIV/0!</v>
      </c>
      <c r="Z95" s="435" t="e">
        <f t="shared" si="33"/>
        <v>#DIV/0!</v>
      </c>
    </row>
    <row r="96" spans="1:34" s="432" customFormat="1" ht="15.75" x14ac:dyDescent="0.25">
      <c r="A96" s="400" t="s">
        <v>594</v>
      </c>
      <c r="B96" s="364">
        <v>290</v>
      </c>
      <c r="C96" s="984"/>
      <c r="D96" s="984"/>
      <c r="E96" s="394" t="s">
        <v>86</v>
      </c>
      <c r="F96" s="394" t="s">
        <v>86</v>
      </c>
      <c r="G96" s="394" t="s">
        <v>86</v>
      </c>
      <c r="H96" s="394" t="s">
        <v>86</v>
      </c>
      <c r="I96" s="394" t="s">
        <v>86</v>
      </c>
      <c r="J96" s="394" t="s">
        <v>86</v>
      </c>
      <c r="K96" s="394" t="s">
        <v>86</v>
      </c>
      <c r="L96" s="394" t="s">
        <v>86</v>
      </c>
      <c r="M96" s="394">
        <f>M71+M70</f>
        <v>0</v>
      </c>
      <c r="N96" s="394">
        <f>N71+N70</f>
        <v>0</v>
      </c>
      <c r="O96" s="394">
        <f>O71+O70</f>
        <v>13.018493466697132</v>
      </c>
      <c r="P96" s="394">
        <f>P71+P70</f>
        <v>0</v>
      </c>
      <c r="Q96" s="394">
        <f>Q71+Q70</f>
        <v>13.018493466697132</v>
      </c>
      <c r="T96" s="435" t="e">
        <f t="shared" ref="T96:Z96" si="34">T71+T70</f>
        <v>#DIV/0!</v>
      </c>
      <c r="U96" s="435" t="e">
        <f t="shared" si="34"/>
        <v>#DIV/0!</v>
      </c>
      <c r="V96" s="435" t="e">
        <f t="shared" si="34"/>
        <v>#DIV/0!</v>
      </c>
      <c r="W96" s="435" t="e">
        <f t="shared" si="34"/>
        <v>#DIV/0!</v>
      </c>
      <c r="X96" s="435" t="e">
        <f t="shared" si="34"/>
        <v>#DIV/0!</v>
      </c>
      <c r="Y96" s="435" t="e">
        <f t="shared" si="34"/>
        <v>#DIV/0!</v>
      </c>
      <c r="Z96" s="435" t="e">
        <f t="shared" si="34"/>
        <v>#DIV/0!</v>
      </c>
    </row>
    <row r="97" spans="1:39" s="432" customFormat="1" ht="35.25" customHeight="1" x14ac:dyDescent="0.25">
      <c r="A97" s="400" t="s">
        <v>582</v>
      </c>
      <c r="B97" s="364" t="s">
        <v>426</v>
      </c>
      <c r="C97" s="984"/>
      <c r="D97" s="984"/>
      <c r="E97" s="394" t="s">
        <v>86</v>
      </c>
      <c r="F97" s="394" t="s">
        <v>86</v>
      </c>
      <c r="G97" s="394" t="s">
        <v>86</v>
      </c>
      <c r="H97" s="394" t="s">
        <v>86</v>
      </c>
      <c r="I97" s="394" t="s">
        <v>86</v>
      </c>
      <c r="J97" s="394" t="s">
        <v>86</v>
      </c>
      <c r="K97" s="394" t="s">
        <v>86</v>
      </c>
      <c r="L97" s="394" t="s">
        <v>86</v>
      </c>
      <c r="M97" s="394">
        <f t="shared" ref="M97:Q98" si="35">M72</f>
        <v>0</v>
      </c>
      <c r="N97" s="394">
        <f t="shared" si="35"/>
        <v>0</v>
      </c>
      <c r="O97" s="394">
        <f t="shared" si="35"/>
        <v>0</v>
      </c>
      <c r="P97" s="394">
        <f t="shared" si="35"/>
        <v>0</v>
      </c>
      <c r="Q97" s="394">
        <f t="shared" si="35"/>
        <v>0</v>
      </c>
      <c r="T97" s="435" t="e">
        <f t="shared" ref="T97:Z98" si="36">T72</f>
        <v>#DIV/0!</v>
      </c>
      <c r="U97" s="435" t="e">
        <f t="shared" si="36"/>
        <v>#DIV/0!</v>
      </c>
      <c r="V97" s="435" t="e">
        <f t="shared" si="36"/>
        <v>#DIV/0!</v>
      </c>
      <c r="W97" s="435" t="e">
        <f t="shared" si="36"/>
        <v>#DIV/0!</v>
      </c>
      <c r="X97" s="435" t="e">
        <f t="shared" si="36"/>
        <v>#DIV/0!</v>
      </c>
      <c r="Y97" s="435" t="e">
        <f t="shared" si="36"/>
        <v>#DIV/0!</v>
      </c>
      <c r="Z97" s="435" t="e">
        <f t="shared" si="36"/>
        <v>#DIV/0!</v>
      </c>
    </row>
    <row r="98" spans="1:39" s="432" customFormat="1" ht="15.75" x14ac:dyDescent="0.25">
      <c r="A98" s="400" t="s">
        <v>503</v>
      </c>
      <c r="B98" s="364">
        <v>310</v>
      </c>
      <c r="C98" s="984"/>
      <c r="D98" s="984"/>
      <c r="E98" s="394" t="s">
        <v>86</v>
      </c>
      <c r="F98" s="394" t="s">
        <v>86</v>
      </c>
      <c r="G98" s="394" t="s">
        <v>86</v>
      </c>
      <c r="H98" s="394" t="s">
        <v>86</v>
      </c>
      <c r="I98" s="394" t="s">
        <v>86</v>
      </c>
      <c r="J98" s="394" t="s">
        <v>86</v>
      </c>
      <c r="K98" s="394" t="s">
        <v>86</v>
      </c>
      <c r="L98" s="394" t="s">
        <v>86</v>
      </c>
      <c r="M98" s="394">
        <f t="shared" si="35"/>
        <v>0</v>
      </c>
      <c r="N98" s="394">
        <f t="shared" si="35"/>
        <v>0</v>
      </c>
      <c r="O98" s="394">
        <f t="shared" si="35"/>
        <v>0</v>
      </c>
      <c r="P98" s="394">
        <f t="shared" si="35"/>
        <v>0</v>
      </c>
      <c r="Q98" s="394">
        <f t="shared" si="35"/>
        <v>0</v>
      </c>
      <c r="T98" s="435" t="e">
        <f t="shared" si="36"/>
        <v>#DIV/0!</v>
      </c>
      <c r="U98" s="435" t="e">
        <f t="shared" si="36"/>
        <v>#DIV/0!</v>
      </c>
      <c r="V98" s="435" t="e">
        <f t="shared" si="36"/>
        <v>#DIV/0!</v>
      </c>
      <c r="W98" s="435" t="e">
        <f t="shared" si="36"/>
        <v>#DIV/0!</v>
      </c>
      <c r="X98" s="435" t="e">
        <f t="shared" si="36"/>
        <v>#DIV/0!</v>
      </c>
      <c r="Y98" s="435" t="e">
        <f t="shared" si="36"/>
        <v>#DIV/0!</v>
      </c>
      <c r="Z98" s="435" t="e">
        <f t="shared" si="36"/>
        <v>#DIV/0!</v>
      </c>
    </row>
    <row r="99" spans="1:39" s="432" customFormat="1" ht="15.75" x14ac:dyDescent="0.25">
      <c r="A99" s="400" t="s">
        <v>583</v>
      </c>
      <c r="B99" s="364">
        <v>340</v>
      </c>
      <c r="C99" s="984"/>
      <c r="D99" s="984"/>
      <c r="E99" s="394" t="s">
        <v>86</v>
      </c>
      <c r="F99" s="394" t="s">
        <v>86</v>
      </c>
      <c r="G99" s="394" t="s">
        <v>86</v>
      </c>
      <c r="H99" s="394" t="s">
        <v>86</v>
      </c>
      <c r="I99" s="394" t="s">
        <v>86</v>
      </c>
      <c r="J99" s="394" t="s">
        <v>86</v>
      </c>
      <c r="K99" s="394" t="s">
        <v>86</v>
      </c>
      <c r="L99" s="394" t="s">
        <v>86</v>
      </c>
      <c r="M99" s="394">
        <f>M37+M38+M74</f>
        <v>0</v>
      </c>
      <c r="N99" s="394">
        <f>N37+N38+N74</f>
        <v>0</v>
      </c>
      <c r="O99" s="394">
        <f>O37+O38+O74</f>
        <v>0</v>
      </c>
      <c r="P99" s="394">
        <f>P37+P38+P74</f>
        <v>0</v>
      </c>
      <c r="Q99" s="394">
        <f>Q37+Q38+Q74</f>
        <v>0</v>
      </c>
      <c r="T99" s="435" t="e">
        <f t="shared" ref="T99:Z99" si="37">T37+T38+T74</f>
        <v>#DIV/0!</v>
      </c>
      <c r="U99" s="435" t="e">
        <f t="shared" si="37"/>
        <v>#DIV/0!</v>
      </c>
      <c r="V99" s="435" t="e">
        <f t="shared" si="37"/>
        <v>#DIV/0!</v>
      </c>
      <c r="W99" s="435" t="e">
        <f t="shared" si="37"/>
        <v>#DIV/0!</v>
      </c>
      <c r="X99" s="435" t="e">
        <f t="shared" si="37"/>
        <v>#DIV/0!</v>
      </c>
      <c r="Y99" s="435" t="e">
        <f t="shared" si="37"/>
        <v>#DIV/0!</v>
      </c>
      <c r="Z99" s="435" t="e">
        <f t="shared" si="37"/>
        <v>#DIV/0!</v>
      </c>
    </row>
    <row r="100" spans="1:39" s="432" customFormat="1" ht="15.75" x14ac:dyDescent="0.25">
      <c r="A100" s="488" t="s">
        <v>595</v>
      </c>
      <c r="B100" s="364" t="s">
        <v>550</v>
      </c>
      <c r="C100" s="984"/>
      <c r="D100" s="984"/>
      <c r="E100" s="394" t="s">
        <v>86</v>
      </c>
      <c r="F100" s="394" t="s">
        <v>86</v>
      </c>
      <c r="G100" s="394" t="s">
        <v>86</v>
      </c>
      <c r="H100" s="394" t="s">
        <v>86</v>
      </c>
      <c r="I100" s="394" t="s">
        <v>86</v>
      </c>
      <c r="J100" s="394" t="s">
        <v>86</v>
      </c>
      <c r="K100" s="394" t="s">
        <v>86</v>
      </c>
      <c r="L100" s="394" t="s">
        <v>86</v>
      </c>
      <c r="M100" s="394">
        <f>M58+M28</f>
        <v>0</v>
      </c>
      <c r="N100" s="394">
        <f>N58+N28</f>
        <v>0</v>
      </c>
      <c r="O100" s="394">
        <f>O58+O28</f>
        <v>0</v>
      </c>
      <c r="P100" s="394">
        <f>P58+P28</f>
        <v>0</v>
      </c>
      <c r="Q100" s="394">
        <f>Q58+Q28</f>
        <v>0</v>
      </c>
      <c r="T100" s="435" t="e">
        <f t="shared" ref="T100:Z100" si="38">T58+T28</f>
        <v>#DIV/0!</v>
      </c>
      <c r="U100" s="435" t="e">
        <f t="shared" si="38"/>
        <v>#DIV/0!</v>
      </c>
      <c r="V100" s="435" t="e">
        <f t="shared" si="38"/>
        <v>#DIV/0!</v>
      </c>
      <c r="W100" s="435" t="e">
        <f t="shared" si="38"/>
        <v>#DIV/0!</v>
      </c>
      <c r="X100" s="435" t="e">
        <f t="shared" si="38"/>
        <v>#DIV/0!</v>
      </c>
      <c r="Y100" s="435" t="e">
        <f t="shared" si="38"/>
        <v>#DIV/0!</v>
      </c>
      <c r="Z100" s="435" t="e">
        <f t="shared" si="38"/>
        <v>#DIV/0!</v>
      </c>
    </row>
    <row r="101" spans="1:39" s="432" customFormat="1" ht="18.75" customHeight="1" x14ac:dyDescent="0.25">
      <c r="A101" s="400" t="s">
        <v>557</v>
      </c>
      <c r="B101" s="364" t="s">
        <v>558</v>
      </c>
      <c r="C101" s="984"/>
      <c r="D101" s="984"/>
      <c r="E101" s="394" t="s">
        <v>86</v>
      </c>
      <c r="F101" s="394" t="s">
        <v>86</v>
      </c>
      <c r="G101" s="394" t="s">
        <v>86</v>
      </c>
      <c r="H101" s="394" t="s">
        <v>86</v>
      </c>
      <c r="I101" s="394" t="s">
        <v>86</v>
      </c>
      <c r="J101" s="394" t="s">
        <v>86</v>
      </c>
      <c r="K101" s="394" t="s">
        <v>86</v>
      </c>
      <c r="L101" s="394" t="s">
        <v>86</v>
      </c>
      <c r="M101" s="394">
        <f t="shared" ref="M101:Q102" si="39">M39</f>
        <v>0</v>
      </c>
      <c r="N101" s="394">
        <f t="shared" si="39"/>
        <v>0</v>
      </c>
      <c r="O101" s="394">
        <f t="shared" si="39"/>
        <v>0</v>
      </c>
      <c r="P101" s="394">
        <f t="shared" si="39"/>
        <v>0</v>
      </c>
      <c r="Q101" s="394">
        <f t="shared" si="39"/>
        <v>0</v>
      </c>
      <c r="T101" s="435" t="e">
        <f t="shared" ref="T101:Z102" si="40">T39</f>
        <v>#DIV/0!</v>
      </c>
      <c r="U101" s="435" t="e">
        <f t="shared" si="40"/>
        <v>#DIV/0!</v>
      </c>
      <c r="V101" s="435" t="e">
        <f t="shared" si="40"/>
        <v>#DIV/0!</v>
      </c>
      <c r="W101" s="435" t="e">
        <f t="shared" si="40"/>
        <v>#DIV/0!</v>
      </c>
      <c r="X101" s="435" t="e">
        <f t="shared" si="40"/>
        <v>#DIV/0!</v>
      </c>
      <c r="Y101" s="435" t="e">
        <f t="shared" si="40"/>
        <v>#DIV/0!</v>
      </c>
      <c r="Z101" s="435" t="e">
        <f t="shared" si="40"/>
        <v>#DIV/0!</v>
      </c>
    </row>
    <row r="102" spans="1:39" s="432" customFormat="1" ht="18.75" customHeight="1" x14ac:dyDescent="0.25">
      <c r="A102" s="400" t="s">
        <v>596</v>
      </c>
      <c r="B102" s="364" t="s">
        <v>561</v>
      </c>
      <c r="C102" s="984"/>
      <c r="D102" s="984"/>
      <c r="E102" s="394" t="str">
        <f>E40</f>
        <v>Х</v>
      </c>
      <c r="F102" s="394" t="str">
        <f>F40</f>
        <v>Х</v>
      </c>
      <c r="G102" s="394" t="s">
        <v>86</v>
      </c>
      <c r="H102" s="394" t="str">
        <f>H40</f>
        <v>Х</v>
      </c>
      <c r="I102" s="394" t="str">
        <f>I40</f>
        <v>Х</v>
      </c>
      <c r="J102" s="394" t="str">
        <f>J40</f>
        <v>Х</v>
      </c>
      <c r="K102" s="394" t="s">
        <v>86</v>
      </c>
      <c r="L102" s="394" t="str">
        <f>L40</f>
        <v>Х</v>
      </c>
      <c r="M102" s="394">
        <f t="shared" si="39"/>
        <v>0</v>
      </c>
      <c r="N102" s="394">
        <f t="shared" si="39"/>
        <v>0</v>
      </c>
      <c r="O102" s="394">
        <f t="shared" si="39"/>
        <v>0</v>
      </c>
      <c r="P102" s="394">
        <f t="shared" si="39"/>
        <v>0</v>
      </c>
      <c r="Q102" s="394">
        <f t="shared" si="39"/>
        <v>0</v>
      </c>
      <c r="T102" s="435" t="e">
        <f t="shared" si="40"/>
        <v>#DIV/0!</v>
      </c>
      <c r="U102" s="435" t="e">
        <f t="shared" si="40"/>
        <v>#DIV/0!</v>
      </c>
      <c r="V102" s="435" t="e">
        <f t="shared" si="40"/>
        <v>#DIV/0!</v>
      </c>
      <c r="W102" s="435" t="e">
        <f t="shared" si="40"/>
        <v>#DIV/0!</v>
      </c>
      <c r="X102" s="435" t="e">
        <f t="shared" si="40"/>
        <v>#DIV/0!</v>
      </c>
      <c r="Y102" s="435" t="e">
        <f t="shared" si="40"/>
        <v>#DIV/0!</v>
      </c>
      <c r="Z102" s="435" t="e">
        <f t="shared" si="40"/>
        <v>#DIV/0!</v>
      </c>
    </row>
    <row r="103" spans="1:39" s="492" customFormat="1" ht="20.25" customHeight="1" x14ac:dyDescent="0.25">
      <c r="A103" s="489" t="s">
        <v>597</v>
      </c>
      <c r="B103" s="490"/>
      <c r="C103" s="985"/>
      <c r="D103" s="985"/>
      <c r="E103" s="491"/>
      <c r="F103" s="491"/>
      <c r="G103" s="491"/>
      <c r="H103" s="456" t="s">
        <v>86</v>
      </c>
      <c r="I103" s="456" t="s">
        <v>86</v>
      </c>
      <c r="J103" s="456" t="s">
        <v>86</v>
      </c>
      <c r="K103" s="456" t="s">
        <v>86</v>
      </c>
      <c r="L103" s="456" t="s">
        <v>86</v>
      </c>
      <c r="M103" s="457">
        <f>SUM(M80:M102)</f>
        <v>0</v>
      </c>
      <c r="N103" s="457">
        <f>SUM(N80:N102)</f>
        <v>0</v>
      </c>
      <c r="O103" s="457">
        <f>SUM(O80:O102)</f>
        <v>13.018493466697132</v>
      </c>
      <c r="P103" s="457">
        <f>SUM(P80:P102)</f>
        <v>0</v>
      </c>
      <c r="Q103" s="457">
        <f>SUM(Q80:Q102)</f>
        <v>13.018493466697132</v>
      </c>
      <c r="T103" s="457" t="e">
        <f t="shared" ref="T103:Z103" si="41">SUM(T80:T102)</f>
        <v>#DIV/0!</v>
      </c>
      <c r="U103" s="457" t="e">
        <f t="shared" si="41"/>
        <v>#DIV/0!</v>
      </c>
      <c r="V103" s="457" t="e">
        <f t="shared" si="41"/>
        <v>#DIV/0!</v>
      </c>
      <c r="W103" s="457" t="e">
        <f t="shared" si="41"/>
        <v>#DIV/0!</v>
      </c>
      <c r="X103" s="457" t="e">
        <f t="shared" si="41"/>
        <v>#DIV/0!</v>
      </c>
      <c r="Y103" s="457" t="e">
        <f t="shared" si="41"/>
        <v>#DIV/0!</v>
      </c>
      <c r="Z103" s="457" t="e">
        <f t="shared" si="41"/>
        <v>#DIV/0!</v>
      </c>
    </row>
    <row r="104" spans="1:39" s="414" customFormat="1" ht="15.75" x14ac:dyDescent="0.25">
      <c r="A104" s="582"/>
      <c r="B104" s="493"/>
      <c r="C104" s="493"/>
      <c r="D104" s="493"/>
      <c r="E104" s="459"/>
      <c r="F104" s="459"/>
      <c r="G104" s="459"/>
      <c r="H104" s="459"/>
      <c r="I104" s="459"/>
      <c r="J104" s="459"/>
      <c r="K104" s="459"/>
      <c r="L104" s="459"/>
      <c r="M104" s="459"/>
      <c r="N104" s="459"/>
      <c r="O104" s="459"/>
      <c r="P104" s="459"/>
      <c r="Q104" s="459"/>
      <c r="R104" s="367"/>
      <c r="S104" s="367"/>
      <c r="T104" s="609" t="e">
        <f t="shared" ref="T104:Z104" si="42">T103/T110/12</f>
        <v>#DIV/0!</v>
      </c>
      <c r="U104" s="610" t="e">
        <f t="shared" si="42"/>
        <v>#DIV/0!</v>
      </c>
      <c r="V104" s="610" t="e">
        <f t="shared" si="42"/>
        <v>#DIV/0!</v>
      </c>
      <c r="W104" s="610" t="e">
        <f t="shared" si="42"/>
        <v>#DIV/0!</v>
      </c>
      <c r="X104" s="610" t="e">
        <f t="shared" si="42"/>
        <v>#DIV/0!</v>
      </c>
      <c r="Y104" s="610" t="e">
        <f t="shared" si="42"/>
        <v>#DIV/0!</v>
      </c>
      <c r="Z104" s="610" t="e">
        <f t="shared" si="42"/>
        <v>#DIV/0!</v>
      </c>
    </row>
    <row r="105" spans="1:39" s="414" customFormat="1" ht="15.75" customHeight="1" x14ac:dyDescent="0.25">
      <c r="A105" s="496" t="s">
        <v>599</v>
      </c>
      <c r="B105" s="493"/>
      <c r="C105" s="496"/>
      <c r="D105" s="496"/>
      <c r="E105" s="496"/>
      <c r="F105" s="496"/>
      <c r="G105" s="496"/>
      <c r="H105" s="496"/>
      <c r="I105" s="496"/>
      <c r="J105" s="496"/>
      <c r="K105" s="496"/>
      <c r="L105" s="496"/>
      <c r="M105" s="496"/>
      <c r="N105" s="496"/>
      <c r="O105" s="497"/>
      <c r="P105" s="497"/>
      <c r="Q105" s="367">
        <f>Q103</f>
        <v>13.018493466697132</v>
      </c>
      <c r="R105" s="367"/>
      <c r="S105" s="367"/>
      <c r="T105" s="367" t="e">
        <f t="shared" ref="T105:Z105" si="43">T103</f>
        <v>#DIV/0!</v>
      </c>
      <c r="U105" s="367" t="e">
        <f t="shared" si="43"/>
        <v>#DIV/0!</v>
      </c>
      <c r="V105" s="367" t="e">
        <f t="shared" si="43"/>
        <v>#DIV/0!</v>
      </c>
      <c r="W105" s="367" t="e">
        <f t="shared" si="43"/>
        <v>#DIV/0!</v>
      </c>
      <c r="X105" s="367" t="e">
        <f t="shared" si="43"/>
        <v>#DIV/0!</v>
      </c>
      <c r="Y105" s="367" t="e">
        <f t="shared" si="43"/>
        <v>#DIV/0!</v>
      </c>
      <c r="Z105" s="367" t="e">
        <f t="shared" si="43"/>
        <v>#DIV/0!</v>
      </c>
    </row>
    <row r="106" spans="1:39" s="414" customFormat="1" ht="12.75" customHeight="1" x14ac:dyDescent="0.25">
      <c r="A106" s="496" t="s">
        <v>601</v>
      </c>
      <c r="B106" s="497"/>
      <c r="C106" s="500"/>
      <c r="D106" s="500"/>
      <c r="E106" s="500"/>
      <c r="F106" s="500"/>
      <c r="G106" s="500"/>
      <c r="H106" s="500"/>
      <c r="I106" s="500"/>
      <c r="J106" s="500"/>
      <c r="K106" s="500"/>
      <c r="L106" s="500"/>
      <c r="M106" s="500"/>
      <c r="N106" s="500"/>
      <c r="O106" s="459"/>
      <c r="P106" s="459"/>
      <c r="Q106" s="501"/>
      <c r="R106" s="367"/>
      <c r="S106" s="367"/>
    </row>
    <row r="107" spans="1:39" s="414" customFormat="1" ht="12.75" customHeight="1" x14ac:dyDescent="0.25">
      <c r="A107" s="500" t="s">
        <v>602</v>
      </c>
      <c r="B107" s="493"/>
      <c r="C107" s="500"/>
      <c r="D107" s="500"/>
      <c r="E107" s="500"/>
      <c r="F107" s="500"/>
      <c r="G107" s="500"/>
      <c r="H107" s="500"/>
      <c r="I107" s="500"/>
      <c r="J107" s="500"/>
      <c r="K107" s="500"/>
      <c r="L107" s="500"/>
      <c r="M107" s="500"/>
      <c r="N107" s="500"/>
      <c r="O107" s="459"/>
      <c r="P107" s="459"/>
      <c r="Q107" s="501"/>
      <c r="R107" s="367"/>
      <c r="S107" s="367"/>
    </row>
    <row r="108" spans="1:39" s="414" customFormat="1" ht="16.5" customHeight="1" x14ac:dyDescent="0.25">
      <c r="A108" s="500" t="s">
        <v>602</v>
      </c>
      <c r="B108" s="493"/>
      <c r="C108" s="500"/>
      <c r="D108" s="500"/>
      <c r="E108" s="500"/>
      <c r="F108" s="500"/>
      <c r="G108" s="500"/>
      <c r="H108" s="500"/>
      <c r="I108" s="500"/>
      <c r="J108" s="500"/>
      <c r="K108" s="500"/>
      <c r="L108" s="500"/>
      <c r="M108" s="500"/>
      <c r="N108" s="500"/>
      <c r="O108" s="459"/>
      <c r="P108" s="459"/>
      <c r="Q108" s="502">
        <v>0.02</v>
      </c>
      <c r="R108" s="367"/>
      <c r="S108" s="367"/>
      <c r="T108" s="502">
        <v>0.02</v>
      </c>
      <c r="U108" s="502">
        <v>0.02</v>
      </c>
      <c r="V108" s="502">
        <v>0.02</v>
      </c>
      <c r="W108" s="502">
        <v>0.02</v>
      </c>
      <c r="X108" s="502">
        <v>0.02</v>
      </c>
      <c r="Y108" s="502">
        <v>0.02</v>
      </c>
      <c r="Z108" s="502">
        <v>0.02</v>
      </c>
      <c r="AB108" s="558"/>
      <c r="AC108" s="559"/>
      <c r="AD108" s="1022" t="s">
        <v>649</v>
      </c>
      <c r="AE108" s="1022" t="s">
        <v>622</v>
      </c>
      <c r="AF108" s="1022" t="s">
        <v>624</v>
      </c>
      <c r="AG108" s="1022" t="s">
        <v>637</v>
      </c>
      <c r="AH108" s="1022" t="s">
        <v>650</v>
      </c>
      <c r="AI108" s="1022" t="s">
        <v>651</v>
      </c>
      <c r="AJ108" s="1022" t="s">
        <v>625</v>
      </c>
      <c r="AK108" s="559"/>
      <c r="AL108" s="559"/>
      <c r="AM108" s="495"/>
    </row>
    <row r="109" spans="1:39" s="414" customFormat="1" ht="15.75" x14ac:dyDescent="0.25">
      <c r="A109" s="500" t="s">
        <v>604</v>
      </c>
      <c r="B109" s="493"/>
      <c r="C109" s="503"/>
      <c r="D109" s="503"/>
      <c r="E109" s="503"/>
      <c r="F109" s="503"/>
      <c r="G109" s="503"/>
      <c r="H109" s="503"/>
      <c r="I109" s="503"/>
      <c r="J109" s="503"/>
      <c r="K109" s="503"/>
      <c r="L109" s="503"/>
      <c r="M109" s="503"/>
      <c r="N109" s="503"/>
      <c r="O109" s="459"/>
      <c r="P109" s="459"/>
      <c r="Q109" s="504">
        <f>Q105+Q105*Q108</f>
        <v>13.278863336031074</v>
      </c>
      <c r="R109" s="367"/>
      <c r="S109" s="367"/>
      <c r="T109" s="504" t="e">
        <f t="shared" ref="T109:Z109" si="44">T105+T105*T108</f>
        <v>#DIV/0!</v>
      </c>
      <c r="U109" s="504" t="e">
        <f t="shared" si="44"/>
        <v>#DIV/0!</v>
      </c>
      <c r="V109" s="504" t="e">
        <f t="shared" si="44"/>
        <v>#DIV/0!</v>
      </c>
      <c r="W109" s="504" t="e">
        <f t="shared" si="44"/>
        <v>#DIV/0!</v>
      </c>
      <c r="X109" s="504" t="e">
        <f t="shared" si="44"/>
        <v>#DIV/0!</v>
      </c>
      <c r="Y109" s="504" t="e">
        <f t="shared" si="44"/>
        <v>#DIV/0!</v>
      </c>
      <c r="Z109" s="504" t="e">
        <f t="shared" si="44"/>
        <v>#DIV/0!</v>
      </c>
      <c r="AB109" s="560"/>
      <c r="AC109" s="557"/>
      <c r="AD109" s="1022"/>
      <c r="AE109" s="1022"/>
      <c r="AF109" s="1022"/>
      <c r="AG109" s="1022"/>
      <c r="AH109" s="1022"/>
      <c r="AI109" s="1022"/>
      <c r="AJ109" s="1022"/>
      <c r="AK109" s="557"/>
      <c r="AL109" s="557"/>
      <c r="AM109" s="499"/>
    </row>
    <row r="110" spans="1:39" s="414" customFormat="1" ht="15.75" x14ac:dyDescent="0.25">
      <c r="A110" s="505" t="str">
        <f>'Прил.9 услуги'!C35</f>
        <v>человек (взрослые)
(получателей услуг)</v>
      </c>
      <c r="B110" s="506"/>
      <c r="C110" s="500"/>
      <c r="D110" s="500"/>
      <c r="E110" s="500"/>
      <c r="F110" s="500"/>
      <c r="G110" s="500"/>
      <c r="H110" s="500"/>
      <c r="I110" s="500"/>
      <c r="J110" s="500"/>
      <c r="K110" s="500"/>
      <c r="L110" s="500"/>
      <c r="M110" s="500"/>
      <c r="N110" s="500"/>
      <c r="O110" s="459"/>
      <c r="P110" s="459"/>
      <c r="Q110" s="507">
        <f>'Прил.9 услуги'!D35</f>
        <v>0</v>
      </c>
      <c r="R110" s="367"/>
      <c r="S110" s="367"/>
      <c r="T110" s="507">
        <f t="shared" ref="T110:Z110" si="45">T13</f>
        <v>0</v>
      </c>
      <c r="U110" s="507">
        <f t="shared" si="45"/>
        <v>0</v>
      </c>
      <c r="V110" s="507">
        <f t="shared" si="45"/>
        <v>0</v>
      </c>
      <c r="W110" s="507">
        <f t="shared" si="45"/>
        <v>0</v>
      </c>
      <c r="X110" s="507">
        <f t="shared" si="45"/>
        <v>0</v>
      </c>
      <c r="Y110" s="507">
        <f t="shared" si="45"/>
        <v>0</v>
      </c>
      <c r="Z110" s="507">
        <f t="shared" si="45"/>
        <v>0</v>
      </c>
      <c r="AB110" s="560"/>
      <c r="AC110" s="557"/>
      <c r="AD110" s="562"/>
      <c r="AE110" s="562"/>
      <c r="AF110" s="562"/>
      <c r="AG110" s="562"/>
      <c r="AH110" s="562"/>
      <c r="AI110" s="562"/>
      <c r="AJ110" s="562"/>
      <c r="AK110" s="557"/>
      <c r="AL110" s="557"/>
      <c r="AM110" s="499"/>
    </row>
    <row r="111" spans="1:39" s="414" customFormat="1" ht="17.25" customHeight="1" x14ac:dyDescent="0.25">
      <c r="A111" s="508" t="s">
        <v>652</v>
      </c>
      <c r="B111" s="493"/>
      <c r="C111" s="500"/>
      <c r="D111" s="500"/>
      <c r="E111" s="500"/>
      <c r="F111" s="500"/>
      <c r="G111" s="500"/>
      <c r="H111" s="500"/>
      <c r="I111" s="500"/>
      <c r="J111" s="500"/>
      <c r="K111" s="500"/>
      <c r="L111" s="500"/>
      <c r="M111" s="500"/>
      <c r="N111" s="500"/>
      <c r="O111" s="459"/>
      <c r="P111" s="459"/>
      <c r="Q111" s="563" t="e">
        <f>Q109/12/Q110</f>
        <v>#DIV/0!</v>
      </c>
      <c r="R111" s="367"/>
      <c r="S111" s="367"/>
      <c r="T111" s="583" t="e">
        <f>Q111*T14</f>
        <v>#DIV/0!</v>
      </c>
      <c r="U111" s="583" t="e">
        <f>Q111*U14</f>
        <v>#DIV/0!</v>
      </c>
      <c r="V111" s="583" t="e">
        <f>Q111*V14</f>
        <v>#DIV/0!</v>
      </c>
      <c r="W111" s="583" t="e">
        <f>Q111*W14</f>
        <v>#DIV/0!</v>
      </c>
      <c r="X111" s="583" t="e">
        <f>Q111*X14</f>
        <v>#DIV/0!</v>
      </c>
      <c r="Y111" s="583" t="e">
        <f>R111*Y14</f>
        <v>#DIV/0!</v>
      </c>
      <c r="Z111" s="583" t="e">
        <f>S111*Z14</f>
        <v>#DIV/0!</v>
      </c>
      <c r="AB111" s="560"/>
      <c r="AC111" s="566" t="s">
        <v>598</v>
      </c>
      <c r="AD111" s="562" t="e">
        <f t="shared" ref="AD111:AJ111" si="46">T80+T81</f>
        <v>#DIV/0!</v>
      </c>
      <c r="AE111" s="562" t="e">
        <f t="shared" si="46"/>
        <v>#DIV/0!</v>
      </c>
      <c r="AF111" s="562" t="e">
        <f t="shared" si="46"/>
        <v>#DIV/0!</v>
      </c>
      <c r="AG111" s="562" t="e">
        <f t="shared" si="46"/>
        <v>#DIV/0!</v>
      </c>
      <c r="AH111" s="562" t="e">
        <f t="shared" si="46"/>
        <v>#DIV/0!</v>
      </c>
      <c r="AI111" s="562" t="e">
        <f t="shared" si="46"/>
        <v>#DIV/0!</v>
      </c>
      <c r="AJ111" s="562" t="e">
        <f t="shared" si="46"/>
        <v>#DIV/0!</v>
      </c>
      <c r="AK111" s="557"/>
      <c r="AL111" s="557"/>
      <c r="AM111" s="499"/>
    </row>
    <row r="112" spans="1:39" s="414" customFormat="1" ht="12.75" customHeight="1" x14ac:dyDescent="0.25">
      <c r="A112" s="512" t="s">
        <v>653</v>
      </c>
      <c r="B112" s="512"/>
      <c r="C112" s="512"/>
      <c r="D112" s="512"/>
      <c r="E112" s="512"/>
      <c r="F112" s="512"/>
      <c r="G112" s="512"/>
      <c r="H112" s="512"/>
      <c r="I112" s="512"/>
      <c r="J112" s="512"/>
      <c r="K112" s="512"/>
      <c r="L112" s="512"/>
      <c r="M112" s="512"/>
      <c r="N112" s="512"/>
      <c r="O112" s="459"/>
      <c r="P112" s="459"/>
      <c r="Q112" s="504"/>
      <c r="R112" s="367"/>
      <c r="S112" s="367"/>
      <c r="AB112" s="560"/>
      <c r="AC112" s="566" t="s">
        <v>600</v>
      </c>
      <c r="AD112" s="562" t="e">
        <f t="shared" ref="AD112:AJ112" si="47">T86+T87+T88+T89</f>
        <v>#DIV/0!</v>
      </c>
      <c r="AE112" s="562" t="e">
        <f t="shared" si="47"/>
        <v>#DIV/0!</v>
      </c>
      <c r="AF112" s="562" t="e">
        <f t="shared" si="47"/>
        <v>#DIV/0!</v>
      </c>
      <c r="AG112" s="562" t="e">
        <f t="shared" si="47"/>
        <v>#DIV/0!</v>
      </c>
      <c r="AH112" s="562" t="e">
        <f t="shared" si="47"/>
        <v>#DIV/0!</v>
      </c>
      <c r="AI112" s="562" t="e">
        <f t="shared" si="47"/>
        <v>#DIV/0!</v>
      </c>
      <c r="AJ112" s="562" t="e">
        <f t="shared" si="47"/>
        <v>#DIV/0!</v>
      </c>
      <c r="AK112" s="557"/>
      <c r="AL112" s="557"/>
      <c r="AM112" s="499"/>
    </row>
    <row r="113" spans="1:39" s="414" customFormat="1" ht="12.75" customHeight="1" x14ac:dyDescent="0.25">
      <c r="A113" s="500"/>
      <c r="B113" s="500"/>
      <c r="C113" s="500"/>
      <c r="D113" s="500"/>
      <c r="E113" s="500"/>
      <c r="F113" s="500"/>
      <c r="G113" s="500"/>
      <c r="H113" s="500"/>
      <c r="I113" s="500"/>
      <c r="J113" s="500"/>
      <c r="K113" s="500"/>
      <c r="L113" s="500"/>
      <c r="M113" s="500"/>
      <c r="N113" s="500"/>
      <c r="O113" s="459"/>
      <c r="P113" s="459"/>
      <c r="Q113" s="504"/>
      <c r="R113" s="557"/>
      <c r="S113" s="557"/>
      <c r="AB113" s="560"/>
      <c r="AC113" s="566">
        <v>225</v>
      </c>
      <c r="AD113" s="562" t="e">
        <f t="shared" ref="AD113:AJ113" si="48">T91</f>
        <v>#DIV/0!</v>
      </c>
      <c r="AE113" s="562" t="e">
        <f t="shared" si="48"/>
        <v>#DIV/0!</v>
      </c>
      <c r="AF113" s="562" t="e">
        <f t="shared" si="48"/>
        <v>#DIV/0!</v>
      </c>
      <c r="AG113" s="562" t="e">
        <f t="shared" si="48"/>
        <v>#DIV/0!</v>
      </c>
      <c r="AH113" s="562" t="e">
        <f t="shared" si="48"/>
        <v>#DIV/0!</v>
      </c>
      <c r="AI113" s="562" t="e">
        <f t="shared" si="48"/>
        <v>#DIV/0!</v>
      </c>
      <c r="AJ113" s="562" t="e">
        <f t="shared" si="48"/>
        <v>#DIV/0!</v>
      </c>
      <c r="AK113" s="557"/>
      <c r="AL113" s="557"/>
      <c r="AM113" s="499"/>
    </row>
    <row r="114" spans="1:39" s="414" customFormat="1" ht="9.6" customHeight="1" x14ac:dyDescent="0.25">
      <c r="A114" s="500"/>
      <c r="B114" s="500"/>
      <c r="C114" s="500"/>
      <c r="D114" s="500"/>
      <c r="E114" s="500"/>
      <c r="F114" s="500"/>
      <c r="G114" s="500"/>
      <c r="H114" s="500"/>
      <c r="I114" s="500"/>
      <c r="J114" s="500"/>
      <c r="K114" s="500"/>
      <c r="L114" s="500"/>
      <c r="M114" s="500"/>
      <c r="N114" s="500"/>
      <c r="O114" s="459"/>
      <c r="P114" s="459"/>
      <c r="Q114" s="504"/>
      <c r="AB114" s="560"/>
      <c r="AC114" s="566">
        <v>45</v>
      </c>
      <c r="AD114" s="562" t="e">
        <f t="shared" ref="AD114:AJ114" si="49">T97</f>
        <v>#DIV/0!</v>
      </c>
      <c r="AE114" s="562" t="e">
        <f t="shared" si="49"/>
        <v>#DIV/0!</v>
      </c>
      <c r="AF114" s="562" t="e">
        <f t="shared" si="49"/>
        <v>#DIV/0!</v>
      </c>
      <c r="AG114" s="562" t="e">
        <f t="shared" si="49"/>
        <v>#DIV/0!</v>
      </c>
      <c r="AH114" s="562" t="e">
        <f t="shared" si="49"/>
        <v>#DIV/0!</v>
      </c>
      <c r="AI114" s="562" t="e">
        <f t="shared" si="49"/>
        <v>#DIV/0!</v>
      </c>
      <c r="AJ114" s="562" t="e">
        <f t="shared" si="49"/>
        <v>#DIV/0!</v>
      </c>
      <c r="AK114" s="557"/>
      <c r="AL114" s="557"/>
      <c r="AM114" s="499"/>
    </row>
    <row r="115" spans="1:39" s="414" customFormat="1" ht="15.75" x14ac:dyDescent="0.25">
      <c r="A115" s="459"/>
      <c r="B115" s="493"/>
      <c r="C115" s="493"/>
      <c r="D115" s="493"/>
      <c r="E115" s="459"/>
      <c r="F115" s="459"/>
      <c r="G115" s="459"/>
      <c r="H115" s="459"/>
      <c r="I115" s="459"/>
      <c r="J115" s="459"/>
      <c r="K115" s="459"/>
      <c r="L115" s="459"/>
      <c r="M115" s="459"/>
      <c r="N115" s="459"/>
      <c r="O115" s="459"/>
      <c r="P115" s="459"/>
      <c r="Q115" s="504"/>
      <c r="AB115" s="560"/>
      <c r="AC115" s="566" t="s">
        <v>603</v>
      </c>
      <c r="AD115" s="562" t="e">
        <f t="shared" ref="AD115:AJ115" si="50">AD116-AD111-AD112-AD113-AD114</f>
        <v>#DIV/0!</v>
      </c>
      <c r="AE115" s="562" t="e">
        <f t="shared" si="50"/>
        <v>#DIV/0!</v>
      </c>
      <c r="AF115" s="562" t="e">
        <f t="shared" si="50"/>
        <v>#DIV/0!</v>
      </c>
      <c r="AG115" s="562" t="e">
        <f t="shared" si="50"/>
        <v>#DIV/0!</v>
      </c>
      <c r="AH115" s="562" t="e">
        <f t="shared" si="50"/>
        <v>#DIV/0!</v>
      </c>
      <c r="AI115" s="562" t="e">
        <f t="shared" si="50"/>
        <v>#DIV/0!</v>
      </c>
      <c r="AJ115" s="562" t="e">
        <f t="shared" si="50"/>
        <v>#DIV/0!</v>
      </c>
      <c r="AK115" s="557"/>
      <c r="AL115" s="557"/>
      <c r="AM115" s="499"/>
    </row>
    <row r="116" spans="1:39" s="414" customFormat="1" ht="15.75" x14ac:dyDescent="0.25">
      <c r="A116" s="459"/>
      <c r="B116" s="493"/>
      <c r="C116" s="493"/>
      <c r="D116" s="493"/>
      <c r="E116" s="459"/>
      <c r="F116" s="459"/>
      <c r="G116" s="459"/>
      <c r="H116" s="459"/>
      <c r="I116" s="459"/>
      <c r="J116" s="459"/>
      <c r="K116" s="459"/>
      <c r="L116" s="459"/>
      <c r="M116" s="459"/>
      <c r="N116" s="459"/>
      <c r="O116" s="459"/>
      <c r="P116" s="459"/>
      <c r="Q116" s="504"/>
      <c r="AB116" s="560"/>
      <c r="AC116" s="566" t="s">
        <v>524</v>
      </c>
      <c r="AD116" s="611" t="e">
        <f t="shared" ref="AD116:AJ116" si="51">T103</f>
        <v>#DIV/0!</v>
      </c>
      <c r="AE116" s="562" t="e">
        <f t="shared" si="51"/>
        <v>#DIV/0!</v>
      </c>
      <c r="AF116" s="562" t="e">
        <f t="shared" si="51"/>
        <v>#DIV/0!</v>
      </c>
      <c r="AG116" s="562" t="e">
        <f t="shared" si="51"/>
        <v>#DIV/0!</v>
      </c>
      <c r="AH116" s="562" t="e">
        <f t="shared" si="51"/>
        <v>#DIV/0!</v>
      </c>
      <c r="AI116" s="562" t="e">
        <f t="shared" si="51"/>
        <v>#DIV/0!</v>
      </c>
      <c r="AJ116" s="562" t="e">
        <f t="shared" si="51"/>
        <v>#DIV/0!</v>
      </c>
      <c r="AK116" s="557" t="e">
        <f>AD116+AE116+AF116+AG116+AH116+AI116+AJ116</f>
        <v>#DIV/0!</v>
      </c>
      <c r="AL116" s="570" t="e">
        <f>AK116-R103</f>
        <v>#DIV/0!</v>
      </c>
      <c r="AM116" s="499"/>
    </row>
    <row r="117" spans="1:39" s="414" customFormat="1" ht="15.75" x14ac:dyDescent="0.25">
      <c r="A117" s="459"/>
      <c r="B117" s="493"/>
      <c r="C117" s="493"/>
      <c r="D117" s="493"/>
      <c r="E117" s="459"/>
      <c r="F117" s="459"/>
      <c r="G117" s="459"/>
      <c r="H117" s="459"/>
      <c r="I117" s="459"/>
      <c r="J117" s="459"/>
      <c r="K117" s="459"/>
      <c r="L117" s="459"/>
      <c r="M117" s="459"/>
      <c r="N117" s="459"/>
      <c r="O117" s="459"/>
      <c r="P117" s="459"/>
      <c r="Q117" s="504"/>
      <c r="AB117" s="560"/>
      <c r="AC117" s="566" t="s">
        <v>605</v>
      </c>
      <c r="AD117" s="562" t="e">
        <f t="shared" ref="AD117:AJ117" si="52">T14*$O$103</f>
        <v>#DIV/0!</v>
      </c>
      <c r="AE117" s="562" t="e">
        <f t="shared" si="52"/>
        <v>#DIV/0!</v>
      </c>
      <c r="AF117" s="562" t="e">
        <f t="shared" si="52"/>
        <v>#DIV/0!</v>
      </c>
      <c r="AG117" s="562" t="e">
        <f t="shared" si="52"/>
        <v>#DIV/0!</v>
      </c>
      <c r="AH117" s="562" t="e">
        <f t="shared" si="52"/>
        <v>#DIV/0!</v>
      </c>
      <c r="AI117" s="562" t="e">
        <f t="shared" si="52"/>
        <v>#DIV/0!</v>
      </c>
      <c r="AJ117" s="562" t="e">
        <f t="shared" si="52"/>
        <v>#DIV/0!</v>
      </c>
      <c r="AK117" s="557" t="e">
        <f>AD117+AE117+AF117+AG117+AH117+AI117+AJ117</f>
        <v>#DIV/0!</v>
      </c>
      <c r="AL117" s="570" t="e">
        <f>AK117-P103</f>
        <v>#DIV/0!</v>
      </c>
      <c r="AM117" s="499"/>
    </row>
    <row r="118" spans="1:39" s="414" customFormat="1" ht="15.75" x14ac:dyDescent="0.25">
      <c r="A118" s="459"/>
      <c r="B118" s="493"/>
      <c r="C118" s="493"/>
      <c r="D118" s="493"/>
      <c r="E118" s="459"/>
      <c r="F118" s="459"/>
      <c r="G118" s="459"/>
      <c r="H118" s="459"/>
      <c r="I118" s="459"/>
      <c r="J118" s="459"/>
      <c r="K118" s="459"/>
      <c r="L118" s="459"/>
      <c r="M118" s="459"/>
      <c r="N118" s="459"/>
      <c r="O118" s="459"/>
      <c r="P118" s="459"/>
      <c r="Q118" s="504"/>
      <c r="AB118" s="560"/>
      <c r="AC118" s="557"/>
      <c r="AD118" s="557"/>
      <c r="AE118" s="557"/>
      <c r="AF118" s="557"/>
      <c r="AG118" s="557"/>
      <c r="AH118" s="557"/>
      <c r="AI118" s="557"/>
      <c r="AJ118" s="557"/>
      <c r="AK118" s="557"/>
      <c r="AL118" s="557"/>
      <c r="AM118" s="499"/>
    </row>
    <row r="119" spans="1:39" s="414" customFormat="1" ht="15.75" x14ac:dyDescent="0.25">
      <c r="A119" s="459"/>
      <c r="B119" s="493"/>
      <c r="C119" s="493"/>
      <c r="D119" s="493"/>
      <c r="E119" s="459"/>
      <c r="F119" s="459"/>
      <c r="G119" s="459"/>
      <c r="H119" s="459"/>
      <c r="I119" s="459"/>
      <c r="J119" s="459"/>
      <c r="K119" s="459"/>
      <c r="L119" s="459"/>
      <c r="M119" s="459"/>
      <c r="N119" s="459"/>
      <c r="O119" s="459"/>
      <c r="P119" s="459"/>
      <c r="Q119" s="504"/>
      <c r="AB119" s="571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11"/>
    </row>
    <row r="120" spans="1:39" s="414" customFormat="1" ht="15.75" x14ac:dyDescent="0.25">
      <c r="A120" s="459"/>
      <c r="B120" s="493"/>
      <c r="C120" s="493"/>
      <c r="D120" s="493"/>
      <c r="E120" s="459"/>
      <c r="F120" s="459"/>
      <c r="G120" s="459"/>
      <c r="H120" s="459"/>
      <c r="I120" s="459"/>
      <c r="J120" s="459"/>
      <c r="K120" s="459"/>
      <c r="L120" s="459"/>
      <c r="M120" s="459"/>
      <c r="N120" s="459"/>
      <c r="O120" s="459"/>
      <c r="P120" s="459"/>
      <c r="Q120" s="504"/>
    </row>
    <row r="121" spans="1:39" s="414" customFormat="1" ht="15.75" x14ac:dyDescent="0.25">
      <c r="A121" s="459"/>
      <c r="B121" s="493"/>
      <c r="C121" s="493"/>
      <c r="D121" s="493"/>
      <c r="E121" s="459"/>
      <c r="F121" s="459"/>
      <c r="G121" s="459"/>
      <c r="H121" s="459"/>
      <c r="I121" s="459"/>
      <c r="J121" s="459"/>
      <c r="K121" s="459"/>
      <c r="L121" s="459"/>
      <c r="M121" s="459"/>
      <c r="N121" s="459"/>
      <c r="O121" s="459"/>
      <c r="P121" s="459"/>
      <c r="Q121" s="504"/>
    </row>
    <row r="122" spans="1:39" s="414" customFormat="1" ht="15.75" x14ac:dyDescent="0.25">
      <c r="A122" s="459"/>
      <c r="B122" s="493"/>
      <c r="C122" s="493"/>
      <c r="D122" s="493"/>
      <c r="E122" s="459"/>
      <c r="F122" s="459"/>
      <c r="G122" s="459"/>
      <c r="H122" s="459"/>
      <c r="I122" s="459"/>
      <c r="J122" s="459"/>
      <c r="K122" s="459"/>
      <c r="L122" s="459"/>
      <c r="M122" s="459"/>
      <c r="N122" s="459"/>
      <c r="O122" s="459"/>
      <c r="P122" s="459"/>
      <c r="Q122" s="504"/>
    </row>
    <row r="123" spans="1:39" s="500" customFormat="1" ht="19.5" customHeight="1" x14ac:dyDescent="0.25">
      <c r="A123" s="500" t="s">
        <v>654</v>
      </c>
      <c r="B123" s="513"/>
      <c r="C123" s="513"/>
      <c r="D123" s="513"/>
      <c r="Q123" s="504"/>
    </row>
    <row r="124" spans="1:39" s="500" customFormat="1" ht="15.75" x14ac:dyDescent="0.25">
      <c r="B124" s="513"/>
      <c r="C124" s="513"/>
      <c r="D124" s="513"/>
    </row>
    <row r="125" spans="1:39" s="500" customFormat="1" ht="24" customHeight="1" x14ac:dyDescent="0.25">
      <c r="A125" s="500" t="s">
        <v>655</v>
      </c>
      <c r="B125" s="513"/>
      <c r="C125" s="513"/>
      <c r="D125" s="513"/>
      <c r="T125" s="612" t="e">
        <f t="shared" ref="T125:Z125" si="53">T111/T127</f>
        <v>#DIV/0!</v>
      </c>
      <c r="U125" s="612" t="e">
        <f t="shared" si="53"/>
        <v>#DIV/0!</v>
      </c>
      <c r="V125" s="612" t="e">
        <f t="shared" si="53"/>
        <v>#DIV/0!</v>
      </c>
      <c r="W125" s="612" t="e">
        <f t="shared" si="53"/>
        <v>#DIV/0!</v>
      </c>
      <c r="X125" s="612" t="e">
        <f t="shared" si="53"/>
        <v>#DIV/0!</v>
      </c>
      <c r="Y125" s="612" t="e">
        <f t="shared" si="53"/>
        <v>#DIV/0!</v>
      </c>
      <c r="Z125" s="612" t="e">
        <f t="shared" si="53"/>
        <v>#DIV/0!</v>
      </c>
    </row>
    <row r="126" spans="1:39" s="414" customFormat="1" x14ac:dyDescent="0.2">
      <c r="B126" s="415"/>
      <c r="C126" s="415"/>
      <c r="D126" s="415"/>
    </row>
    <row r="127" spans="1:39" s="414" customFormat="1" ht="33.6" customHeight="1" x14ac:dyDescent="0.25">
      <c r="A127" s="1020" t="s">
        <v>641</v>
      </c>
      <c r="B127" s="1020"/>
      <c r="C127" s="1020"/>
      <c r="D127" s="1020"/>
      <c r="E127" s="1020"/>
      <c r="F127" s="1020"/>
      <c r="G127" s="1020"/>
      <c r="H127" s="1020"/>
      <c r="I127" s="1020"/>
      <c r="J127" s="1020"/>
      <c r="Q127" s="514">
        <f>Q42+Q78</f>
        <v>13.018493466697132</v>
      </c>
      <c r="T127" s="613">
        <v>180</v>
      </c>
      <c r="U127" s="613">
        <v>60</v>
      </c>
      <c r="V127" s="613">
        <v>4050</v>
      </c>
      <c r="W127" s="613"/>
      <c r="X127" s="613">
        <v>540</v>
      </c>
      <c r="Y127" s="613">
        <v>540</v>
      </c>
      <c r="Z127" s="613">
        <v>540</v>
      </c>
    </row>
    <row r="128" spans="1:39" s="414" customFormat="1" ht="18" x14ac:dyDescent="0.25">
      <c r="A128" s="1020"/>
      <c r="B128" s="1020"/>
      <c r="C128" s="1020"/>
      <c r="D128" s="1020"/>
      <c r="E128" s="1020"/>
      <c r="F128" s="1020"/>
      <c r="G128" s="1020"/>
      <c r="H128" s="1020"/>
      <c r="I128" s="1020"/>
      <c r="J128" s="1020"/>
      <c r="Q128" s="514">
        <f>Q127-Q103</f>
        <v>0</v>
      </c>
      <c r="T128" s="592">
        <v>180</v>
      </c>
      <c r="U128" s="592">
        <v>60</v>
      </c>
      <c r="V128" s="592">
        <v>4050</v>
      </c>
      <c r="W128" s="592"/>
      <c r="X128" s="592">
        <v>540</v>
      </c>
      <c r="Y128" s="592">
        <v>540</v>
      </c>
      <c r="Z128" s="592">
        <v>540</v>
      </c>
    </row>
    <row r="129" spans="2:17" s="414" customFormat="1" ht="18" x14ac:dyDescent="0.25">
      <c r="B129" s="415"/>
      <c r="C129" s="415"/>
      <c r="D129" s="415"/>
      <c r="Q129" s="514" t="e">
        <f>O16+O17+O20+O21+O22+O23+O24+O25+O26+O27+O28+O33+O34+O35+O36+O37+O38+#REF!+O39+O40+O47+O48+O52+O53+O54+O55+O56+O57+O58+O63+O64+O65+O66+O67+O69+O71+O72+O73+O74</f>
        <v>#REF!</v>
      </c>
    </row>
    <row r="130" spans="2:17" s="414" customFormat="1" ht="18" x14ac:dyDescent="0.25">
      <c r="B130" s="415"/>
      <c r="C130" s="415"/>
      <c r="D130" s="415"/>
      <c r="Q130" s="516"/>
    </row>
    <row r="131" spans="2:17" ht="18" x14ac:dyDescent="0.25">
      <c r="Q131" s="573"/>
    </row>
    <row r="132" spans="2:17" ht="18" x14ac:dyDescent="0.25">
      <c r="Q132" s="573"/>
    </row>
  </sheetData>
  <mergeCells count="102">
    <mergeCell ref="P1:Q1"/>
    <mergeCell ref="A4:Q4"/>
    <mergeCell ref="A5:Q5"/>
    <mergeCell ref="A6:Q6"/>
    <mergeCell ref="A7:Q7"/>
    <mergeCell ref="A9:A11"/>
    <mergeCell ref="B9:B11"/>
    <mergeCell ref="C9:D11"/>
    <mergeCell ref="E9:Q9"/>
    <mergeCell ref="E10:H10"/>
    <mergeCell ref="I10:L10"/>
    <mergeCell ref="M10:N10"/>
    <mergeCell ref="O10:Q10"/>
    <mergeCell ref="T11:T12"/>
    <mergeCell ref="U11:U12"/>
    <mergeCell ref="V11:V12"/>
    <mergeCell ref="W11:W12"/>
    <mergeCell ref="X11:X12"/>
    <mergeCell ref="Y11:Y12"/>
    <mergeCell ref="Z11:Z12"/>
    <mergeCell ref="A13:L13"/>
    <mergeCell ref="A14:Q14"/>
    <mergeCell ref="C15:D17"/>
    <mergeCell ref="C18:D18"/>
    <mergeCell ref="A19:Q19"/>
    <mergeCell ref="C20:D21"/>
    <mergeCell ref="C22:D22"/>
    <mergeCell ref="C23:D24"/>
    <mergeCell ref="C25:D25"/>
    <mergeCell ref="C26:D28"/>
    <mergeCell ref="C29:D29"/>
    <mergeCell ref="A30:P30"/>
    <mergeCell ref="A31:P31"/>
    <mergeCell ref="A32:Q32"/>
    <mergeCell ref="C33:D34"/>
    <mergeCell ref="C35:D36"/>
    <mergeCell ref="C37:D37"/>
    <mergeCell ref="C38:D38"/>
    <mergeCell ref="C39:D39"/>
    <mergeCell ref="C40:D40"/>
    <mergeCell ref="C41:D41"/>
    <mergeCell ref="C42:D42"/>
    <mergeCell ref="A43:Q43"/>
    <mergeCell ref="A44:Q44"/>
    <mergeCell ref="A45:Q45"/>
    <mergeCell ref="C46:D48"/>
    <mergeCell ref="C49:D49"/>
    <mergeCell ref="A50:Q50"/>
    <mergeCell ref="A51:Q51"/>
    <mergeCell ref="C52:D52"/>
    <mergeCell ref="C53:D54"/>
    <mergeCell ref="C55:D55"/>
    <mergeCell ref="C56:D58"/>
    <mergeCell ref="C59:D59"/>
    <mergeCell ref="A60:P60"/>
    <mergeCell ref="A61:P61"/>
    <mergeCell ref="A62:Q62"/>
    <mergeCell ref="C63:D66"/>
    <mergeCell ref="C67:D69"/>
    <mergeCell ref="E68:H68"/>
    <mergeCell ref="C70:D72"/>
    <mergeCell ref="C73:D74"/>
    <mergeCell ref="C75:D75"/>
    <mergeCell ref="AC75:AC76"/>
    <mergeCell ref="AD75:AD76"/>
    <mergeCell ref="AF75:AF76"/>
    <mergeCell ref="AG75:AG76"/>
    <mergeCell ref="A77:P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AD108:AD109"/>
    <mergeCell ref="AE108:AE109"/>
    <mergeCell ref="AF108:AF109"/>
    <mergeCell ref="AG108:AG109"/>
    <mergeCell ref="AH108:AH109"/>
    <mergeCell ref="AI108:AI109"/>
    <mergeCell ref="AJ108:AJ109"/>
    <mergeCell ref="A127:J128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</mergeCells>
  <pageMargins left="0" right="0" top="0.55138888888888904" bottom="0" header="0.51180555555555496" footer="0.51180555555555496"/>
  <pageSetup paperSize="9" scale="34" firstPageNumber="0" fitToHeight="3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MK132"/>
  <sheetViews>
    <sheetView view="pageBreakPreview" zoomScale="55" zoomScaleNormal="100" zoomScalePageLayoutView="55" workbookViewId="0">
      <pane xSplit="2" ySplit="11" topLeftCell="C84" activePane="bottomRight" state="frozen"/>
      <selection pane="topRight" activeCell="N1" sqref="N1"/>
      <selection pane="bottomLeft" activeCell="A95" sqref="A95"/>
      <selection pane="bottomRight" activeCell="O17" sqref="O17"/>
    </sheetView>
  </sheetViews>
  <sheetFormatPr defaultRowHeight="12.75" x14ac:dyDescent="0.2"/>
  <cols>
    <col min="1" max="1" width="47.85546875" style="517" customWidth="1"/>
    <col min="2" max="2" width="10.140625" style="518" customWidth="1"/>
    <col min="3" max="3" width="29.85546875" style="518" customWidth="1"/>
    <col min="4" max="4" width="26" style="518" customWidth="1"/>
    <col min="5" max="5" width="12.7109375" style="517" customWidth="1"/>
    <col min="6" max="6" width="12.28515625" style="517" customWidth="1"/>
    <col min="7" max="7" width="15.140625" style="517" customWidth="1"/>
    <col min="8" max="12" width="14.7109375" style="517" customWidth="1"/>
    <col min="13" max="13" width="15.85546875" style="517" customWidth="1"/>
    <col min="14" max="14" width="14.7109375" style="517" customWidth="1"/>
    <col min="15" max="15" width="19" style="517" customWidth="1"/>
    <col min="16" max="16" width="14.5703125" style="517" customWidth="1"/>
    <col min="17" max="17" width="19.5703125" style="517" customWidth="1"/>
    <col min="18" max="18" width="12" style="614" customWidth="1"/>
    <col min="19" max="20" width="19.5703125" style="517" customWidth="1"/>
    <col min="21" max="21" width="9.140625" style="517" customWidth="1"/>
    <col min="22" max="22" width="15.7109375" style="517" customWidth="1"/>
    <col min="23" max="23" width="14.5703125" style="517" customWidth="1"/>
    <col min="24" max="24" width="20.42578125" style="517" customWidth="1"/>
    <col min="25" max="25" width="20.7109375" style="517" customWidth="1"/>
    <col min="26" max="1025" width="9.140625" style="517" customWidth="1"/>
  </cols>
  <sheetData>
    <row r="1" spans="1:20" s="619" customFormat="1" ht="15.75" x14ac:dyDescent="0.25">
      <c r="A1" s="615"/>
      <c r="B1" s="616"/>
      <c r="C1" s="616"/>
      <c r="D1" s="616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1046" t="s">
        <v>509</v>
      </c>
      <c r="Q1" s="1046"/>
      <c r="R1" s="617"/>
      <c r="S1" s="618"/>
      <c r="T1" s="618"/>
    </row>
    <row r="2" spans="1:20" s="619" customFormat="1" ht="13.5" customHeight="1" x14ac:dyDescent="0.25">
      <c r="A2" s="620"/>
      <c r="B2" s="616"/>
      <c r="C2" s="616"/>
      <c r="D2" s="616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17"/>
      <c r="S2" s="621"/>
      <c r="T2" s="621"/>
    </row>
    <row r="3" spans="1:20" s="619" customFormat="1" ht="14.25" hidden="1" x14ac:dyDescent="0.2">
      <c r="A3" s="622"/>
      <c r="B3" s="616"/>
      <c r="C3" s="616"/>
      <c r="D3" s="616"/>
      <c r="R3" s="617"/>
    </row>
    <row r="4" spans="1:20" s="619" customFormat="1" ht="18.75" customHeight="1" x14ac:dyDescent="0.3">
      <c r="A4" s="1047" t="s">
        <v>510</v>
      </c>
      <c r="B4" s="1047"/>
      <c r="C4" s="1047"/>
      <c r="D4" s="1047"/>
      <c r="E4" s="1047"/>
      <c r="F4" s="1047"/>
      <c r="G4" s="1047"/>
      <c r="H4" s="1047"/>
      <c r="I4" s="1047"/>
      <c r="J4" s="1047"/>
      <c r="K4" s="1047"/>
      <c r="L4" s="1047"/>
      <c r="M4" s="1047"/>
      <c r="N4" s="1047"/>
      <c r="O4" s="1047"/>
      <c r="P4" s="1047"/>
      <c r="Q4" s="1047"/>
      <c r="R4" s="617"/>
      <c r="S4" s="618"/>
      <c r="T4" s="618"/>
    </row>
    <row r="5" spans="1:20" s="619" customFormat="1" ht="15.75" hidden="1" customHeight="1" x14ac:dyDescent="0.25">
      <c r="A5" s="1048"/>
      <c r="B5" s="1048"/>
      <c r="C5" s="1048"/>
      <c r="D5" s="1048"/>
      <c r="E5" s="1048"/>
      <c r="F5" s="1048"/>
      <c r="G5" s="1048"/>
      <c r="H5" s="1048"/>
      <c r="I5" s="1048"/>
      <c r="J5" s="1048"/>
      <c r="K5" s="1048"/>
      <c r="L5" s="1048"/>
      <c r="M5" s="1048"/>
      <c r="N5" s="1048"/>
      <c r="O5" s="1048"/>
      <c r="P5" s="1048"/>
      <c r="Q5" s="1048"/>
      <c r="R5" s="617"/>
      <c r="S5" s="618"/>
      <c r="T5" s="618"/>
    </row>
    <row r="6" spans="1:20" s="619" customFormat="1" ht="54" customHeight="1" x14ac:dyDescent="0.25">
      <c r="A6" s="1049" t="str">
        <f>'Прил.9 услуги'!B45</f>
        <v xml:space="preserve">Предоставление срочных социальных услуг </v>
      </c>
      <c r="B6" s="1049"/>
      <c r="C6" s="1049"/>
      <c r="D6" s="1049"/>
      <c r="E6" s="1049"/>
      <c r="F6" s="1049"/>
      <c r="G6" s="1049"/>
      <c r="H6" s="1049"/>
      <c r="I6" s="1049"/>
      <c r="J6" s="1049"/>
      <c r="K6" s="1049"/>
      <c r="L6" s="1049"/>
      <c r="M6" s="1049"/>
      <c r="N6" s="1049"/>
      <c r="O6" s="1049"/>
      <c r="P6" s="1049"/>
      <c r="Q6" s="1049"/>
      <c r="R6" s="617"/>
      <c r="S6" s="623"/>
      <c r="T6" s="623"/>
    </row>
    <row r="7" spans="1:20" s="619" customFormat="1" ht="14.25" customHeight="1" x14ac:dyDescent="0.2">
      <c r="A7" s="1050" t="s">
        <v>511</v>
      </c>
      <c r="B7" s="1050"/>
      <c r="C7" s="1050"/>
      <c r="D7" s="1050"/>
      <c r="E7" s="1050"/>
      <c r="F7" s="1050"/>
      <c r="G7" s="1050"/>
      <c r="H7" s="1050"/>
      <c r="I7" s="1050"/>
      <c r="J7" s="1050"/>
      <c r="K7" s="1050"/>
      <c r="L7" s="1050"/>
      <c r="M7" s="1050"/>
      <c r="N7" s="1050"/>
      <c r="O7" s="1050"/>
      <c r="P7" s="1050"/>
      <c r="Q7" s="1050"/>
      <c r="R7" s="617"/>
      <c r="S7" s="623"/>
      <c r="T7" s="623"/>
    </row>
    <row r="8" spans="1:20" s="619" customFormat="1" x14ac:dyDescent="0.2">
      <c r="A8" s="624"/>
      <c r="B8" s="624"/>
      <c r="C8" s="624"/>
      <c r="D8" s="624"/>
      <c r="E8" s="624"/>
      <c r="F8" s="624"/>
      <c r="G8" s="624"/>
      <c r="H8" s="624"/>
      <c r="I8" s="624"/>
      <c r="J8" s="624"/>
      <c r="K8" s="624"/>
      <c r="L8" s="624"/>
      <c r="M8" s="624"/>
      <c r="N8" s="624"/>
      <c r="O8" s="624"/>
      <c r="P8" s="624"/>
      <c r="Q8" s="624"/>
      <c r="R8" s="617"/>
      <c r="S8" s="623"/>
      <c r="T8" s="623"/>
    </row>
    <row r="9" spans="1:20" s="619" customFormat="1" ht="16.5" customHeight="1" x14ac:dyDescent="0.25">
      <c r="A9" s="1038" t="s">
        <v>512</v>
      </c>
      <c r="B9" s="1038" t="s">
        <v>486</v>
      </c>
      <c r="C9" s="1038" t="s">
        <v>183</v>
      </c>
      <c r="D9" s="1038"/>
      <c r="E9" s="1044" t="s">
        <v>513</v>
      </c>
      <c r="F9" s="1044"/>
      <c r="G9" s="1044"/>
      <c r="H9" s="1044"/>
      <c r="I9" s="1044"/>
      <c r="J9" s="1044"/>
      <c r="K9" s="1044"/>
      <c r="L9" s="1044"/>
      <c r="M9" s="1044"/>
      <c r="N9" s="1044"/>
      <c r="O9" s="1044"/>
      <c r="P9" s="1044"/>
      <c r="Q9" s="1044"/>
      <c r="R9" s="617"/>
      <c r="S9" s="626"/>
      <c r="T9" s="626"/>
    </row>
    <row r="10" spans="1:20" s="619" customFormat="1" ht="33.75" customHeight="1" x14ac:dyDescent="0.2">
      <c r="A10" s="1038"/>
      <c r="B10" s="1038"/>
      <c r="C10" s="1038"/>
      <c r="D10" s="1038"/>
      <c r="E10" s="1038" t="s">
        <v>514</v>
      </c>
      <c r="F10" s="1038"/>
      <c r="G10" s="1038"/>
      <c r="H10" s="1038"/>
      <c r="I10" s="1002" t="s">
        <v>515</v>
      </c>
      <c r="J10" s="1002"/>
      <c r="K10" s="1002"/>
      <c r="L10" s="1002"/>
      <c r="M10" s="1003" t="s">
        <v>516</v>
      </c>
      <c r="N10" s="1003"/>
      <c r="O10" s="1045" t="s">
        <v>517</v>
      </c>
      <c r="P10" s="1045"/>
      <c r="Q10" s="1045"/>
      <c r="R10" s="617"/>
      <c r="S10" s="627"/>
      <c r="T10" s="627"/>
    </row>
    <row r="11" spans="1:20" s="619" customFormat="1" ht="104.25" customHeight="1" x14ac:dyDescent="0.2">
      <c r="A11" s="1038"/>
      <c r="B11" s="1038"/>
      <c r="C11" s="1038"/>
      <c r="D11" s="1038"/>
      <c r="E11" s="425" t="s">
        <v>518</v>
      </c>
      <c r="F11" s="425" t="s">
        <v>519</v>
      </c>
      <c r="G11" s="425" t="s">
        <v>520</v>
      </c>
      <c r="H11" s="625" t="s">
        <v>521</v>
      </c>
      <c r="I11" s="425" t="s">
        <v>518</v>
      </c>
      <c r="J11" s="425" t="s">
        <v>519</v>
      </c>
      <c r="K11" s="425" t="s">
        <v>520</v>
      </c>
      <c r="L11" s="425" t="s">
        <v>521</v>
      </c>
      <c r="M11" s="628" t="s">
        <v>522</v>
      </c>
      <c r="N11" s="426" t="s">
        <v>523</v>
      </c>
      <c r="O11" s="628" t="s">
        <v>522</v>
      </c>
      <c r="P11" s="426" t="s">
        <v>523</v>
      </c>
      <c r="Q11" s="629" t="s">
        <v>524</v>
      </c>
      <c r="R11" s="617"/>
      <c r="S11" s="629" t="s">
        <v>656</v>
      </c>
      <c r="T11" s="629" t="s">
        <v>657</v>
      </c>
    </row>
    <row r="12" spans="1:20" s="619" customFormat="1" ht="13.15" customHeight="1" x14ac:dyDescent="0.2">
      <c r="A12" s="630">
        <v>1</v>
      </c>
      <c r="B12" s="630">
        <v>2</v>
      </c>
      <c r="C12" s="630">
        <v>3</v>
      </c>
      <c r="D12" s="630"/>
      <c r="E12" s="630">
        <v>4</v>
      </c>
      <c r="F12" s="630">
        <v>5</v>
      </c>
      <c r="G12" s="630">
        <v>6</v>
      </c>
      <c r="H12" s="630">
        <v>7</v>
      </c>
      <c r="I12" s="630">
        <v>8</v>
      </c>
      <c r="J12" s="630">
        <v>9</v>
      </c>
      <c r="K12" s="630">
        <v>10</v>
      </c>
      <c r="L12" s="630">
        <v>11</v>
      </c>
      <c r="M12" s="630">
        <v>12</v>
      </c>
      <c r="N12" s="630">
        <v>13</v>
      </c>
      <c r="O12" s="630">
        <v>8</v>
      </c>
      <c r="P12" s="630">
        <f>O12+1</f>
        <v>9</v>
      </c>
      <c r="Q12" s="630" t="s">
        <v>525</v>
      </c>
      <c r="R12" s="617"/>
      <c r="S12" s="630"/>
      <c r="T12" s="630"/>
    </row>
    <row r="13" spans="1:20" s="619" customFormat="1" ht="27.75" customHeight="1" x14ac:dyDescent="0.2">
      <c r="A13" s="1041" t="s">
        <v>621</v>
      </c>
      <c r="B13" s="1041"/>
      <c r="C13" s="1041"/>
      <c r="D13" s="1041"/>
      <c r="E13" s="1041"/>
      <c r="F13" s="1041"/>
      <c r="G13" s="1041"/>
      <c r="H13" s="1041"/>
      <c r="I13" s="1041"/>
      <c r="J13" s="1041"/>
      <c r="K13" s="1041"/>
      <c r="L13" s="1041"/>
      <c r="M13" s="1041"/>
      <c r="N13" s="1041"/>
      <c r="O13" s="1041"/>
      <c r="P13" s="631"/>
      <c r="Q13" s="632">
        <f>S13+T13</f>
        <v>0</v>
      </c>
      <c r="R13" s="617"/>
      <c r="S13" s="633">
        <f>'Прил.9 услуги'!D46</f>
        <v>0</v>
      </c>
      <c r="T13" s="633">
        <f>'Прил.9 услуги'!D47</f>
        <v>0</v>
      </c>
    </row>
    <row r="14" spans="1:20" s="636" customFormat="1" ht="18" customHeight="1" x14ac:dyDescent="0.2">
      <c r="A14" s="1042" t="s">
        <v>527</v>
      </c>
      <c r="B14" s="1042"/>
      <c r="C14" s="1042"/>
      <c r="D14" s="1042"/>
      <c r="E14" s="1042"/>
      <c r="F14" s="1042"/>
      <c r="G14" s="1042"/>
      <c r="H14" s="1042"/>
      <c r="I14" s="1042"/>
      <c r="J14" s="1042"/>
      <c r="K14" s="1042"/>
      <c r="L14" s="1042"/>
      <c r="M14" s="1042"/>
      <c r="N14" s="1042"/>
      <c r="O14" s="1042"/>
      <c r="P14" s="1042"/>
      <c r="Q14" s="1042"/>
      <c r="R14" s="634" t="e">
        <f>S14+T14</f>
        <v>#DIV/0!</v>
      </c>
      <c r="S14" s="635" t="e">
        <f>S13/$Q13</f>
        <v>#DIV/0!</v>
      </c>
      <c r="T14" s="635" t="e">
        <f>T13/$Q13</f>
        <v>#DIV/0!</v>
      </c>
    </row>
    <row r="15" spans="1:20" s="636" customFormat="1" ht="37.5" customHeight="1" x14ac:dyDescent="0.25">
      <c r="A15" s="637" t="s">
        <v>528</v>
      </c>
      <c r="B15" s="638"/>
      <c r="C15" s="1035" t="s">
        <v>529</v>
      </c>
      <c r="D15" s="1035"/>
      <c r="E15" s="639" t="s">
        <v>86</v>
      </c>
      <c r="F15" s="639" t="s">
        <v>86</v>
      </c>
      <c r="G15" s="639" t="s">
        <v>86</v>
      </c>
      <c r="H15" s="639" t="s">
        <v>86</v>
      </c>
      <c r="I15" s="639" t="s">
        <v>86</v>
      </c>
      <c r="J15" s="639" t="s">
        <v>86</v>
      </c>
      <c r="K15" s="639" t="s">
        <v>86</v>
      </c>
      <c r="L15" s="639" t="s">
        <v>86</v>
      </c>
      <c r="M15" s="639"/>
      <c r="N15" s="639"/>
      <c r="O15" s="639" t="s">
        <v>86</v>
      </c>
      <c r="P15" s="639" t="s">
        <v>86</v>
      </c>
      <c r="Q15" s="639" t="s">
        <v>86</v>
      </c>
      <c r="R15" s="634"/>
      <c r="S15" s="639"/>
      <c r="T15" s="639"/>
    </row>
    <row r="16" spans="1:20" s="636" customFormat="1" ht="24" customHeight="1" x14ac:dyDescent="0.25">
      <c r="A16" s="640" t="s">
        <v>530</v>
      </c>
      <c r="B16" s="638">
        <v>211</v>
      </c>
      <c r="C16" s="1035"/>
      <c r="D16" s="1035"/>
      <c r="E16" s="639" t="s">
        <v>86</v>
      </c>
      <c r="F16" s="639" t="s">
        <v>86</v>
      </c>
      <c r="G16" s="639" t="s">
        <v>86</v>
      </c>
      <c r="H16" s="639" t="s">
        <v>86</v>
      </c>
      <c r="I16" s="639" t="s">
        <v>86</v>
      </c>
      <c r="J16" s="639" t="s">
        <v>86</v>
      </c>
      <c r="K16" s="639" t="s">
        <v>86</v>
      </c>
      <c r="L16" s="639" t="s">
        <v>86</v>
      </c>
      <c r="M16" s="641"/>
      <c r="N16" s="641"/>
      <c r="O16" s="641">
        <v>0</v>
      </c>
      <c r="P16" s="641"/>
      <c r="Q16" s="642">
        <f>O16+P16</f>
        <v>0</v>
      </c>
      <c r="R16" s="634"/>
      <c r="S16" s="642" t="e">
        <f>$Q16*S$14</f>
        <v>#DIV/0!</v>
      </c>
      <c r="T16" s="642" t="e">
        <f>$Q16*T$14</f>
        <v>#DIV/0!</v>
      </c>
    </row>
    <row r="17" spans="1:20" s="636" customFormat="1" ht="22.5" customHeight="1" x14ac:dyDescent="0.25">
      <c r="A17" s="640" t="s">
        <v>531</v>
      </c>
      <c r="B17" s="638">
        <v>213</v>
      </c>
      <c r="C17" s="1035"/>
      <c r="D17" s="1035"/>
      <c r="E17" s="639" t="s">
        <v>86</v>
      </c>
      <c r="F17" s="639" t="s">
        <v>86</v>
      </c>
      <c r="G17" s="639" t="s">
        <v>86</v>
      </c>
      <c r="H17" s="639" t="s">
        <v>86</v>
      </c>
      <c r="I17" s="639" t="s">
        <v>86</v>
      </c>
      <c r="J17" s="639" t="s">
        <v>86</v>
      </c>
      <c r="K17" s="639" t="s">
        <v>86</v>
      </c>
      <c r="L17" s="639" t="s">
        <v>86</v>
      </c>
      <c r="M17" s="642">
        <f>M16*30.2%</f>
        <v>0</v>
      </c>
      <c r="N17" s="642">
        <f>N16*30.2%</f>
        <v>0</v>
      </c>
      <c r="O17" s="642">
        <v>0</v>
      </c>
      <c r="P17" s="642">
        <f>P16*30.2%</f>
        <v>0</v>
      </c>
      <c r="Q17" s="642">
        <f>O17+P17</f>
        <v>0</v>
      </c>
      <c r="R17" s="634"/>
      <c r="S17" s="642" t="e">
        <f>$Q17*S$14</f>
        <v>#DIV/0!</v>
      </c>
      <c r="T17" s="642" t="e">
        <f>$Q17*T$14</f>
        <v>#DIV/0!</v>
      </c>
    </row>
    <row r="18" spans="1:20" s="636" customFormat="1" ht="19.5" customHeight="1" x14ac:dyDescent="0.25">
      <c r="A18" s="643" t="s">
        <v>532</v>
      </c>
      <c r="B18" s="644"/>
      <c r="C18" s="1036"/>
      <c r="D18" s="1036"/>
      <c r="E18" s="646" t="s">
        <v>86</v>
      </c>
      <c r="F18" s="646" t="s">
        <v>86</v>
      </c>
      <c r="G18" s="646" t="s">
        <v>86</v>
      </c>
      <c r="H18" s="646" t="s">
        <v>86</v>
      </c>
      <c r="I18" s="646" t="s">
        <v>86</v>
      </c>
      <c r="J18" s="646" t="s">
        <v>86</v>
      </c>
      <c r="K18" s="646" t="s">
        <v>86</v>
      </c>
      <c r="L18" s="646" t="s">
        <v>86</v>
      </c>
      <c r="M18" s="647">
        <f>M16+M17</f>
        <v>0</v>
      </c>
      <c r="N18" s="647">
        <f>N16+N17</f>
        <v>0</v>
      </c>
      <c r="O18" s="647">
        <f>O16+O17</f>
        <v>0</v>
      </c>
      <c r="P18" s="647">
        <f>P16+P17</f>
        <v>0</v>
      </c>
      <c r="Q18" s="647">
        <f>Q16+Q17</f>
        <v>0</v>
      </c>
      <c r="R18" s="634"/>
      <c r="S18" s="647" t="e">
        <f>S16+S17</f>
        <v>#DIV/0!</v>
      </c>
      <c r="T18" s="647" t="e">
        <f>T16+T17</f>
        <v>#DIV/0!</v>
      </c>
    </row>
    <row r="19" spans="1:20" s="636" customFormat="1" ht="19.5" customHeight="1" x14ac:dyDescent="0.25">
      <c r="A19" s="1043" t="s">
        <v>533</v>
      </c>
      <c r="B19" s="1043"/>
      <c r="C19" s="1043"/>
      <c r="D19" s="1043"/>
      <c r="E19" s="1043"/>
      <c r="F19" s="1043"/>
      <c r="G19" s="1043"/>
      <c r="H19" s="1043"/>
      <c r="I19" s="1043"/>
      <c r="J19" s="1043"/>
      <c r="K19" s="1043"/>
      <c r="L19" s="1043"/>
      <c r="M19" s="1043"/>
      <c r="N19" s="1043"/>
      <c r="O19" s="1043"/>
      <c r="P19" s="1043"/>
      <c r="Q19" s="1043"/>
      <c r="R19" s="634"/>
      <c r="S19" s="635"/>
      <c r="T19" s="635"/>
    </row>
    <row r="20" spans="1:20" s="636" customFormat="1" ht="20.25" customHeight="1" x14ac:dyDescent="0.25">
      <c r="A20" s="637" t="s">
        <v>493</v>
      </c>
      <c r="B20" s="648">
        <v>221</v>
      </c>
      <c r="C20" s="1040" t="s">
        <v>534</v>
      </c>
      <c r="D20" s="1040"/>
      <c r="E20" s="639" t="s">
        <v>86</v>
      </c>
      <c r="F20" s="639" t="s">
        <v>86</v>
      </c>
      <c r="G20" s="649"/>
      <c r="H20" s="639" t="s">
        <v>86</v>
      </c>
      <c r="I20" s="639" t="s">
        <v>86</v>
      </c>
      <c r="J20" s="639" t="s">
        <v>86</v>
      </c>
      <c r="K20" s="649"/>
      <c r="L20" s="639" t="s">
        <v>86</v>
      </c>
      <c r="M20" s="639">
        <f>G20</f>
        <v>0</v>
      </c>
      <c r="N20" s="639">
        <f>K20</f>
        <v>0</v>
      </c>
      <c r="O20" s="442">
        <f>'Прил.10 прочие'!T10</f>
        <v>0</v>
      </c>
      <c r="P20" s="442"/>
      <c r="Q20" s="639">
        <f>O20+P20</f>
        <v>0</v>
      </c>
      <c r="R20" s="634"/>
      <c r="S20" s="639" t="e">
        <f t="shared" ref="S20:T28" si="0">$Q20*S$14</f>
        <v>#DIV/0!</v>
      </c>
      <c r="T20" s="639" t="e">
        <f t="shared" si="0"/>
        <v>#DIV/0!</v>
      </c>
    </row>
    <row r="21" spans="1:20" s="636" customFormat="1" ht="20.25" customHeight="1" x14ac:dyDescent="0.25">
      <c r="A21" s="637" t="s">
        <v>494</v>
      </c>
      <c r="B21" s="648">
        <v>222</v>
      </c>
      <c r="C21" s="1040"/>
      <c r="D21" s="1040"/>
      <c r="E21" s="639" t="s">
        <v>86</v>
      </c>
      <c r="F21" s="639" t="s">
        <v>86</v>
      </c>
      <c r="G21" s="649"/>
      <c r="H21" s="639" t="s">
        <v>86</v>
      </c>
      <c r="I21" s="639" t="s">
        <v>86</v>
      </c>
      <c r="J21" s="639" t="s">
        <v>86</v>
      </c>
      <c r="K21" s="649"/>
      <c r="L21" s="639" t="s">
        <v>86</v>
      </c>
      <c r="M21" s="639">
        <f>G21</f>
        <v>0</v>
      </c>
      <c r="N21" s="639">
        <f>K21</f>
        <v>0</v>
      </c>
      <c r="O21" s="442">
        <f>'Прил.10 прочие'!T14</f>
        <v>0</v>
      </c>
      <c r="P21" s="442"/>
      <c r="Q21" s="639">
        <f>O21+P21</f>
        <v>0</v>
      </c>
      <c r="R21" s="634"/>
      <c r="S21" s="639" t="e">
        <f t="shared" si="0"/>
        <v>#DIV/0!</v>
      </c>
      <c r="T21" s="639" t="e">
        <f t="shared" si="0"/>
        <v>#DIV/0!</v>
      </c>
    </row>
    <row r="22" spans="1:20" s="636" customFormat="1" ht="32.25" customHeight="1" x14ac:dyDescent="0.25">
      <c r="A22" s="637" t="s">
        <v>535</v>
      </c>
      <c r="B22" s="650">
        <v>223</v>
      </c>
      <c r="C22" s="1035" t="s">
        <v>536</v>
      </c>
      <c r="D22" s="1035"/>
      <c r="E22" s="649"/>
      <c r="F22" s="649"/>
      <c r="G22" s="649"/>
      <c r="H22" s="642">
        <f>(E22+F22+G22)/3</f>
        <v>0</v>
      </c>
      <c r="I22" s="649"/>
      <c r="J22" s="649"/>
      <c r="K22" s="649"/>
      <c r="L22" s="642">
        <f>(I22+J22+K22)/3</f>
        <v>0</v>
      </c>
      <c r="M22" s="642">
        <f>H22</f>
        <v>0</v>
      </c>
      <c r="N22" s="642">
        <f>L22</f>
        <v>0</v>
      </c>
      <c r="O22" s="651">
        <f>H22*Q31</f>
        <v>0</v>
      </c>
      <c r="P22" s="651"/>
      <c r="Q22" s="639">
        <f t="shared" ref="Q22:Q28" si="1">SUM(O22+P22)</f>
        <v>0</v>
      </c>
      <c r="R22" s="634"/>
      <c r="S22" s="639" t="e">
        <f t="shared" si="0"/>
        <v>#DIV/0!</v>
      </c>
      <c r="T22" s="639" t="e">
        <f t="shared" si="0"/>
        <v>#DIV/0!</v>
      </c>
    </row>
    <row r="23" spans="1:20" s="636" customFormat="1" ht="31.5" customHeight="1" x14ac:dyDescent="0.25">
      <c r="A23" s="652" t="s">
        <v>537</v>
      </c>
      <c r="B23" s="650" t="s">
        <v>538</v>
      </c>
      <c r="C23" s="1035" t="s">
        <v>539</v>
      </c>
      <c r="D23" s="1035"/>
      <c r="E23" s="639" t="s">
        <v>86</v>
      </c>
      <c r="F23" s="639" t="s">
        <v>86</v>
      </c>
      <c r="G23" s="639" t="s">
        <v>86</v>
      </c>
      <c r="H23" s="639" t="s">
        <v>86</v>
      </c>
      <c r="I23" s="639" t="s">
        <v>86</v>
      </c>
      <c r="J23" s="639" t="s">
        <v>86</v>
      </c>
      <c r="K23" s="639" t="s">
        <v>86</v>
      </c>
      <c r="L23" s="639" t="s">
        <v>86</v>
      </c>
      <c r="M23" s="653">
        <f>'Прил.7 лимиты'!E11*'услуга 7'!Q31</f>
        <v>0</v>
      </c>
      <c r="N23" s="653">
        <f>'Прил.7 лимиты'!E13*'услуга 7'!Q31</f>
        <v>0</v>
      </c>
      <c r="O23" s="653">
        <f>'Прил.7 лимиты'!E11*'услуга 7'!Q31</f>
        <v>0</v>
      </c>
      <c r="P23" s="653"/>
      <c r="Q23" s="639">
        <f t="shared" si="1"/>
        <v>0</v>
      </c>
      <c r="R23" s="654"/>
      <c r="S23" s="639" t="e">
        <f t="shared" si="0"/>
        <v>#DIV/0!</v>
      </c>
      <c r="T23" s="639" t="e">
        <f t="shared" si="0"/>
        <v>#DIV/0!</v>
      </c>
    </row>
    <row r="24" spans="1:20" s="636" customFormat="1" ht="40.5" customHeight="1" x14ac:dyDescent="0.25">
      <c r="A24" s="652" t="s">
        <v>540</v>
      </c>
      <c r="B24" s="650" t="s">
        <v>541</v>
      </c>
      <c r="C24" s="1035"/>
      <c r="D24" s="1035"/>
      <c r="E24" s="639" t="s">
        <v>86</v>
      </c>
      <c r="F24" s="639" t="s">
        <v>86</v>
      </c>
      <c r="G24" s="639" t="s">
        <v>86</v>
      </c>
      <c r="H24" s="639" t="s">
        <v>86</v>
      </c>
      <c r="I24" s="639" t="s">
        <v>86</v>
      </c>
      <c r="J24" s="639" t="s">
        <v>86</v>
      </c>
      <c r="K24" s="639" t="s">
        <v>86</v>
      </c>
      <c r="L24" s="639" t="s">
        <v>86</v>
      </c>
      <c r="M24" s="653">
        <f>'Прил.7 лимиты'!N11*'услуга 7'!Q31</f>
        <v>0</v>
      </c>
      <c r="N24" s="653">
        <f>'Прил.7 лимиты'!N13*'услуга 7'!Q31</f>
        <v>0</v>
      </c>
      <c r="O24" s="653">
        <f>'Прил.7 лимиты'!$N$11*$Q$31</f>
        <v>0</v>
      </c>
      <c r="P24" s="653"/>
      <c r="Q24" s="639">
        <f t="shared" si="1"/>
        <v>0</v>
      </c>
      <c r="R24" s="654"/>
      <c r="S24" s="639" t="e">
        <f t="shared" si="0"/>
        <v>#DIV/0!</v>
      </c>
      <c r="T24" s="639" t="e">
        <f t="shared" si="0"/>
        <v>#DIV/0!</v>
      </c>
    </row>
    <row r="25" spans="1:20" s="636" customFormat="1" ht="39.75" customHeight="1" x14ac:dyDescent="0.25">
      <c r="A25" s="652" t="s">
        <v>542</v>
      </c>
      <c r="B25" s="650" t="s">
        <v>543</v>
      </c>
      <c r="C25" s="1035" t="s">
        <v>544</v>
      </c>
      <c r="D25" s="1035"/>
      <c r="E25" s="649"/>
      <c r="F25" s="649"/>
      <c r="G25" s="649"/>
      <c r="H25" s="642">
        <f>(E25+F25+G25)/3</f>
        <v>0</v>
      </c>
      <c r="I25" s="649"/>
      <c r="J25" s="649"/>
      <c r="K25" s="649"/>
      <c r="L25" s="642">
        <f>(I25+J25+K25)/3</f>
        <v>0</v>
      </c>
      <c r="M25" s="642">
        <f>H25</f>
        <v>0</v>
      </c>
      <c r="N25" s="642">
        <f>L25</f>
        <v>0</v>
      </c>
      <c r="O25" s="653">
        <f>'Прил.7 лимиты'!$Q$11*'услуга 7'!$Q$31</f>
        <v>0</v>
      </c>
      <c r="P25" s="653"/>
      <c r="Q25" s="639">
        <f t="shared" si="1"/>
        <v>0</v>
      </c>
      <c r="R25" s="654"/>
      <c r="S25" s="639" t="e">
        <f t="shared" si="0"/>
        <v>#DIV/0!</v>
      </c>
      <c r="T25" s="639" t="e">
        <f t="shared" si="0"/>
        <v>#DIV/0!</v>
      </c>
    </row>
    <row r="26" spans="1:20" s="636" customFormat="1" ht="34.5" customHeight="1" x14ac:dyDescent="0.25">
      <c r="A26" s="652" t="s">
        <v>545</v>
      </c>
      <c r="B26" s="650" t="s">
        <v>496</v>
      </c>
      <c r="C26" s="1035" t="s">
        <v>546</v>
      </c>
      <c r="D26" s="1035"/>
      <c r="E26" s="639" t="s">
        <v>86</v>
      </c>
      <c r="F26" s="639" t="s">
        <v>86</v>
      </c>
      <c r="G26" s="639" t="s">
        <v>86</v>
      </c>
      <c r="H26" s="639" t="s">
        <v>86</v>
      </c>
      <c r="I26" s="639" t="s">
        <v>86</v>
      </c>
      <c r="J26" s="639" t="s">
        <v>86</v>
      </c>
      <c r="K26" s="639" t="s">
        <v>86</v>
      </c>
      <c r="L26" s="639" t="s">
        <v>86</v>
      </c>
      <c r="M26" s="642">
        <f>'Прил.10 прочие'!T18</f>
        <v>0</v>
      </c>
      <c r="N26" s="642">
        <f>'Прил.10 прочие'!AX18</f>
        <v>0</v>
      </c>
      <c r="O26" s="642">
        <f>'Прил.10 прочие'!T18</f>
        <v>0</v>
      </c>
      <c r="P26" s="642"/>
      <c r="Q26" s="639">
        <f t="shared" si="1"/>
        <v>0</v>
      </c>
      <c r="R26" s="634"/>
      <c r="S26" s="639" t="e">
        <f t="shared" si="0"/>
        <v>#DIV/0!</v>
      </c>
      <c r="T26" s="639" t="e">
        <f t="shared" si="0"/>
        <v>#DIV/0!</v>
      </c>
    </row>
    <row r="27" spans="1:20" s="636" customFormat="1" ht="17.45" customHeight="1" x14ac:dyDescent="0.25">
      <c r="A27" s="652" t="s">
        <v>547</v>
      </c>
      <c r="B27" s="650" t="s">
        <v>548</v>
      </c>
      <c r="C27" s="1035"/>
      <c r="D27" s="1035"/>
      <c r="E27" s="639" t="s">
        <v>86</v>
      </c>
      <c r="F27" s="639" t="s">
        <v>86</v>
      </c>
      <c r="G27" s="639" t="s">
        <v>86</v>
      </c>
      <c r="H27" s="639" t="s">
        <v>86</v>
      </c>
      <c r="I27" s="639" t="s">
        <v>86</v>
      </c>
      <c r="J27" s="639" t="s">
        <v>86</v>
      </c>
      <c r="K27" s="639" t="s">
        <v>86</v>
      </c>
      <c r="L27" s="639" t="s">
        <v>86</v>
      </c>
      <c r="M27" s="639">
        <f>'Прил.10 прочие'!T30</f>
        <v>0</v>
      </c>
      <c r="N27" s="639">
        <f>'Прил.10 прочие'!AX30</f>
        <v>0</v>
      </c>
      <c r="O27" s="639">
        <f>'Прил.10 прочие'!T30</f>
        <v>0</v>
      </c>
      <c r="P27" s="639"/>
      <c r="Q27" s="639">
        <f t="shared" si="1"/>
        <v>0</v>
      </c>
      <c r="R27" s="634"/>
      <c r="S27" s="639" t="e">
        <f t="shared" si="0"/>
        <v>#DIV/0!</v>
      </c>
      <c r="T27" s="639" t="e">
        <f t="shared" si="0"/>
        <v>#DIV/0!</v>
      </c>
    </row>
    <row r="28" spans="1:20" s="636" customFormat="1" ht="17.45" customHeight="1" x14ac:dyDescent="0.25">
      <c r="A28" s="652" t="s">
        <v>549</v>
      </c>
      <c r="B28" s="650" t="s">
        <v>550</v>
      </c>
      <c r="C28" s="1035"/>
      <c r="D28" s="1035"/>
      <c r="E28" s="639" t="s">
        <v>86</v>
      </c>
      <c r="F28" s="639" t="s">
        <v>86</v>
      </c>
      <c r="G28" s="639" t="s">
        <v>86</v>
      </c>
      <c r="H28" s="639" t="s">
        <v>86</v>
      </c>
      <c r="I28" s="639" t="s">
        <v>86</v>
      </c>
      <c r="J28" s="639" t="s">
        <v>86</v>
      </c>
      <c r="K28" s="639" t="s">
        <v>86</v>
      </c>
      <c r="L28" s="639" t="s">
        <v>86</v>
      </c>
      <c r="M28" s="651">
        <f>'Прил.7 лимиты'!H10*Q31</f>
        <v>0</v>
      </c>
      <c r="N28" s="651">
        <f>'Прил.7 лимиты'!H12*Q31</f>
        <v>0</v>
      </c>
      <c r="O28" s="651">
        <f>'Прил.7 лимиты'!H10*Q31</f>
        <v>0</v>
      </c>
      <c r="P28" s="651"/>
      <c r="Q28" s="639">
        <f t="shared" si="1"/>
        <v>0</v>
      </c>
      <c r="R28" s="634"/>
      <c r="S28" s="639" t="e">
        <f t="shared" si="0"/>
        <v>#DIV/0!</v>
      </c>
      <c r="T28" s="639" t="e">
        <f t="shared" si="0"/>
        <v>#DIV/0!</v>
      </c>
    </row>
    <row r="29" spans="1:20" s="636" customFormat="1" ht="19.5" customHeight="1" x14ac:dyDescent="0.25">
      <c r="A29" s="643" t="s">
        <v>551</v>
      </c>
      <c r="B29" s="645"/>
      <c r="C29" s="1036"/>
      <c r="D29" s="1036"/>
      <c r="E29" s="646" t="s">
        <v>86</v>
      </c>
      <c r="F29" s="646" t="s">
        <v>86</v>
      </c>
      <c r="G29" s="646" t="s">
        <v>86</v>
      </c>
      <c r="H29" s="646" t="s">
        <v>86</v>
      </c>
      <c r="I29" s="646" t="s">
        <v>86</v>
      </c>
      <c r="J29" s="646" t="s">
        <v>86</v>
      </c>
      <c r="K29" s="646" t="s">
        <v>86</v>
      </c>
      <c r="L29" s="646" t="s">
        <v>86</v>
      </c>
      <c r="M29" s="655">
        <f>M20+M21+M22+M23+M24+M25+M26+M27+M28</f>
        <v>0</v>
      </c>
      <c r="N29" s="655">
        <f>N20+N21+N22+N23+N24+N25+N26+N27+N28</f>
        <v>0</v>
      </c>
      <c r="O29" s="655">
        <f>O20+O21+O22+O23+O24+O25+O26+O27+O28</f>
        <v>0</v>
      </c>
      <c r="P29" s="655">
        <f>SUM(P22:P28)</f>
        <v>0</v>
      </c>
      <c r="Q29" s="655">
        <f>SUM(Q20:Q28)</f>
        <v>0</v>
      </c>
      <c r="R29" s="634"/>
      <c r="S29" s="655" t="e">
        <f>SUM(S20:S28)</f>
        <v>#DIV/0!</v>
      </c>
      <c r="T29" s="655" t="e">
        <f>SUM(T20:T28)</f>
        <v>#DIV/0!</v>
      </c>
    </row>
    <row r="30" spans="1:20" s="636" customFormat="1" ht="20.25" customHeight="1" x14ac:dyDescent="0.25">
      <c r="A30" s="1032" t="s">
        <v>552</v>
      </c>
      <c r="B30" s="1032"/>
      <c r="C30" s="1032"/>
      <c r="D30" s="1032"/>
      <c r="E30" s="1032"/>
      <c r="F30" s="1032"/>
      <c r="G30" s="1032"/>
      <c r="H30" s="1032"/>
      <c r="I30" s="1032"/>
      <c r="J30" s="1032"/>
      <c r="K30" s="1032"/>
      <c r="L30" s="1032"/>
      <c r="M30" s="1032"/>
      <c r="N30" s="1032"/>
      <c r="O30" s="1032"/>
      <c r="P30" s="1032"/>
      <c r="Q30" s="451">
        <f>'Прил.8 ст.211'!AB52</f>
        <v>0.35508743624866435</v>
      </c>
      <c r="R30" s="634"/>
      <c r="S30" s="535"/>
      <c r="T30" s="535"/>
    </row>
    <row r="31" spans="1:20" s="636" customFormat="1" ht="18" customHeight="1" x14ac:dyDescent="0.25">
      <c r="A31" s="1032" t="s">
        <v>553</v>
      </c>
      <c r="B31" s="1032"/>
      <c r="C31" s="1032"/>
      <c r="D31" s="1032"/>
      <c r="E31" s="1032"/>
      <c r="F31" s="1032"/>
      <c r="G31" s="1032"/>
      <c r="H31" s="1032"/>
      <c r="I31" s="1032"/>
      <c r="J31" s="1032"/>
      <c r="K31" s="1032"/>
      <c r="L31" s="1032"/>
      <c r="M31" s="1032"/>
      <c r="N31" s="1032"/>
      <c r="O31" s="1032"/>
      <c r="P31" s="1032"/>
      <c r="Q31" s="656">
        <f>'Прил.4 площади'!J83</f>
        <v>0</v>
      </c>
      <c r="R31" s="634"/>
      <c r="S31" s="657"/>
      <c r="T31" s="657"/>
    </row>
    <row r="32" spans="1:20" s="619" customFormat="1" ht="17.25" customHeight="1" x14ac:dyDescent="0.2">
      <c r="A32" s="1034" t="s">
        <v>554</v>
      </c>
      <c r="B32" s="1034"/>
      <c r="C32" s="1034"/>
      <c r="D32" s="1034"/>
      <c r="E32" s="1034"/>
      <c r="F32" s="1034"/>
      <c r="G32" s="1034"/>
      <c r="H32" s="1034"/>
      <c r="I32" s="1034"/>
      <c r="J32" s="1034"/>
      <c r="K32" s="1034"/>
      <c r="L32" s="1034"/>
      <c r="M32" s="1034"/>
      <c r="N32" s="1034"/>
      <c r="O32" s="1034"/>
      <c r="P32" s="1034"/>
      <c r="Q32" s="1034"/>
      <c r="R32" s="617"/>
      <c r="S32" s="658"/>
      <c r="T32" s="658"/>
    </row>
    <row r="33" spans="1:20" s="636" customFormat="1" ht="17.25" customHeight="1" x14ac:dyDescent="0.25">
      <c r="A33" s="637" t="s">
        <v>491</v>
      </c>
      <c r="B33" s="648">
        <v>212</v>
      </c>
      <c r="C33" s="1035" t="s">
        <v>534</v>
      </c>
      <c r="D33" s="1035"/>
      <c r="E33" s="639" t="s">
        <v>86</v>
      </c>
      <c r="F33" s="639" t="s">
        <v>86</v>
      </c>
      <c r="G33" s="649"/>
      <c r="H33" s="639" t="s">
        <v>86</v>
      </c>
      <c r="I33" s="639" t="s">
        <v>86</v>
      </c>
      <c r="J33" s="639" t="s">
        <v>86</v>
      </c>
      <c r="K33" s="649"/>
      <c r="L33" s="639" t="s">
        <v>86</v>
      </c>
      <c r="M33" s="639">
        <f>G33</f>
        <v>0</v>
      </c>
      <c r="N33" s="639">
        <f>K33</f>
        <v>0</v>
      </c>
      <c r="O33" s="442">
        <f>'Прил.10 прочие'!T6</f>
        <v>0</v>
      </c>
      <c r="P33" s="639"/>
      <c r="Q33" s="639">
        <f t="shared" ref="Q33:Q39" si="2">O33+P33</f>
        <v>0</v>
      </c>
      <c r="R33" s="634"/>
      <c r="S33" s="639" t="e">
        <f t="shared" ref="S33:T40" si="3">$Q33*S$14</f>
        <v>#DIV/0!</v>
      </c>
      <c r="T33" s="639" t="e">
        <f t="shared" si="3"/>
        <v>#DIV/0!</v>
      </c>
    </row>
    <row r="34" spans="1:20" s="636" customFormat="1" ht="17.25" customHeight="1" x14ac:dyDescent="0.25">
      <c r="A34" s="637" t="s">
        <v>500</v>
      </c>
      <c r="B34" s="648">
        <v>262</v>
      </c>
      <c r="C34" s="1035"/>
      <c r="D34" s="1035"/>
      <c r="E34" s="639" t="s">
        <v>86</v>
      </c>
      <c r="F34" s="639" t="s">
        <v>86</v>
      </c>
      <c r="G34" s="649"/>
      <c r="H34" s="639" t="s">
        <v>86</v>
      </c>
      <c r="I34" s="639" t="s">
        <v>86</v>
      </c>
      <c r="J34" s="639" t="s">
        <v>86</v>
      </c>
      <c r="K34" s="649"/>
      <c r="L34" s="639" t="s">
        <v>86</v>
      </c>
      <c r="M34" s="639">
        <f>G34</f>
        <v>0</v>
      </c>
      <c r="N34" s="639">
        <f>K34</f>
        <v>0</v>
      </c>
      <c r="O34" s="659">
        <f>'Прил.10 прочие'!T34</f>
        <v>0</v>
      </c>
      <c r="P34" s="639"/>
      <c r="Q34" s="639">
        <f t="shared" si="2"/>
        <v>0</v>
      </c>
      <c r="R34" s="634"/>
      <c r="S34" s="639" t="e">
        <f t="shared" si="3"/>
        <v>#DIV/0!</v>
      </c>
      <c r="T34" s="639" t="e">
        <f t="shared" si="3"/>
        <v>#DIV/0!</v>
      </c>
    </row>
    <row r="35" spans="1:20" s="636" customFormat="1" ht="19.5" customHeight="1" x14ac:dyDescent="0.25">
      <c r="A35" s="637" t="s">
        <v>497</v>
      </c>
      <c r="B35" s="648">
        <v>225</v>
      </c>
      <c r="C35" s="1035" t="s">
        <v>555</v>
      </c>
      <c r="D35" s="1035"/>
      <c r="E35" s="649"/>
      <c r="F35" s="649"/>
      <c r="G35" s="649"/>
      <c r="H35" s="642">
        <f>(E35+F35+G35)/3</f>
        <v>0</v>
      </c>
      <c r="I35" s="649"/>
      <c r="J35" s="649"/>
      <c r="K35" s="649"/>
      <c r="L35" s="642">
        <f>(I35+J35+K35)/3</f>
        <v>0</v>
      </c>
      <c r="M35" s="642">
        <f>H35</f>
        <v>0</v>
      </c>
      <c r="N35" s="642">
        <f>L35</f>
        <v>0</v>
      </c>
      <c r="O35" s="442">
        <f>'Прил.10 прочие'!T22</f>
        <v>0</v>
      </c>
      <c r="P35" s="639"/>
      <c r="Q35" s="639">
        <f t="shared" si="2"/>
        <v>0</v>
      </c>
      <c r="R35" s="634"/>
      <c r="S35" s="639" t="e">
        <f t="shared" si="3"/>
        <v>#DIV/0!</v>
      </c>
      <c r="T35" s="639" t="e">
        <f t="shared" si="3"/>
        <v>#DIV/0!</v>
      </c>
    </row>
    <row r="36" spans="1:20" s="636" customFormat="1" ht="19.5" customHeight="1" x14ac:dyDescent="0.25">
      <c r="A36" s="637" t="s">
        <v>498</v>
      </c>
      <c r="B36" s="648">
        <v>226</v>
      </c>
      <c r="C36" s="1035"/>
      <c r="D36" s="1035"/>
      <c r="E36" s="649"/>
      <c r="F36" s="649"/>
      <c r="G36" s="649"/>
      <c r="H36" s="642">
        <f>(E36+F36+G36)/3</f>
        <v>0</v>
      </c>
      <c r="I36" s="649"/>
      <c r="J36" s="649"/>
      <c r="K36" s="649"/>
      <c r="L36" s="642">
        <f>(I36+J36+K36)/3</f>
        <v>0</v>
      </c>
      <c r="M36" s="642">
        <f>H36</f>
        <v>0</v>
      </c>
      <c r="N36" s="642">
        <f>L36</f>
        <v>0</v>
      </c>
      <c r="O36" s="442">
        <f>'Прил.10 прочие'!T26</f>
        <v>0</v>
      </c>
      <c r="P36" s="639"/>
      <c r="Q36" s="639">
        <f t="shared" si="2"/>
        <v>0</v>
      </c>
      <c r="R36" s="634"/>
      <c r="S36" s="639" t="e">
        <f t="shared" si="3"/>
        <v>#DIV/0!</v>
      </c>
      <c r="T36" s="639" t="e">
        <f t="shared" si="3"/>
        <v>#DIV/0!</v>
      </c>
    </row>
    <row r="37" spans="1:20" s="636" customFormat="1" ht="66" customHeight="1" x14ac:dyDescent="0.25">
      <c r="A37" s="637" t="s">
        <v>505</v>
      </c>
      <c r="B37" s="648">
        <v>340</v>
      </c>
      <c r="C37" s="1035" t="s">
        <v>534</v>
      </c>
      <c r="D37" s="1035"/>
      <c r="E37" s="639" t="s">
        <v>86</v>
      </c>
      <c r="F37" s="639" t="s">
        <v>86</v>
      </c>
      <c r="G37" s="649"/>
      <c r="H37" s="639" t="s">
        <v>86</v>
      </c>
      <c r="I37" s="639" t="s">
        <v>86</v>
      </c>
      <c r="J37" s="639" t="s">
        <v>86</v>
      </c>
      <c r="K37" s="649"/>
      <c r="L37" s="639" t="s">
        <v>86</v>
      </c>
      <c r="M37" s="639">
        <f>G37</f>
        <v>0</v>
      </c>
      <c r="N37" s="639">
        <f>K37</f>
        <v>0</v>
      </c>
      <c r="O37" s="659">
        <f>'Прил.10 прочие'!T42</f>
        <v>0</v>
      </c>
      <c r="P37" s="639"/>
      <c r="Q37" s="639">
        <f t="shared" si="2"/>
        <v>0</v>
      </c>
      <c r="R37" s="634"/>
      <c r="S37" s="639" t="e">
        <f t="shared" si="3"/>
        <v>#DIV/0!</v>
      </c>
      <c r="T37" s="639" t="e">
        <f t="shared" si="3"/>
        <v>#DIV/0!</v>
      </c>
    </row>
    <row r="38" spans="1:20" s="636" customFormat="1" ht="90" customHeight="1" x14ac:dyDescent="0.25">
      <c r="A38" s="637" t="s">
        <v>506</v>
      </c>
      <c r="B38" s="648">
        <v>340</v>
      </c>
      <c r="C38" s="1035" t="s">
        <v>556</v>
      </c>
      <c r="D38" s="1035"/>
      <c r="E38" s="639" t="s">
        <v>86</v>
      </c>
      <c r="F38" s="639" t="s">
        <v>86</v>
      </c>
      <c r="G38" s="649"/>
      <c r="H38" s="639" t="s">
        <v>86</v>
      </c>
      <c r="I38" s="639" t="s">
        <v>86</v>
      </c>
      <c r="J38" s="639" t="s">
        <v>86</v>
      </c>
      <c r="K38" s="649"/>
      <c r="L38" s="639" t="s">
        <v>86</v>
      </c>
      <c r="M38" s="639">
        <f>G38</f>
        <v>0</v>
      </c>
      <c r="N38" s="639">
        <f>K38</f>
        <v>0</v>
      </c>
      <c r="O38" s="642"/>
      <c r="P38" s="642"/>
      <c r="Q38" s="660">
        <f t="shared" si="2"/>
        <v>0</v>
      </c>
      <c r="R38" s="661"/>
      <c r="S38" s="660" t="e">
        <f t="shared" si="3"/>
        <v>#DIV/0!</v>
      </c>
      <c r="T38" s="660" t="e">
        <f t="shared" si="3"/>
        <v>#DIV/0!</v>
      </c>
    </row>
    <row r="39" spans="1:20" s="636" customFormat="1" ht="88.9" customHeight="1" x14ac:dyDescent="0.25">
      <c r="A39" s="652" t="s">
        <v>557</v>
      </c>
      <c r="B39" s="648" t="s">
        <v>558</v>
      </c>
      <c r="C39" s="1035" t="s">
        <v>559</v>
      </c>
      <c r="D39" s="1035"/>
      <c r="E39" s="639" t="s">
        <v>86</v>
      </c>
      <c r="F39" s="639" t="s">
        <v>86</v>
      </c>
      <c r="G39" s="649"/>
      <c r="H39" s="639" t="s">
        <v>86</v>
      </c>
      <c r="I39" s="639" t="s">
        <v>86</v>
      </c>
      <c r="J39" s="639" t="s">
        <v>86</v>
      </c>
      <c r="K39" s="649"/>
      <c r="L39" s="639" t="s">
        <v>86</v>
      </c>
      <c r="M39" s="639">
        <f>G39</f>
        <v>0</v>
      </c>
      <c r="N39" s="639">
        <f>K39</f>
        <v>0</v>
      </c>
      <c r="O39" s="641"/>
      <c r="P39" s="649"/>
      <c r="Q39" s="660">
        <f t="shared" si="2"/>
        <v>0</v>
      </c>
      <c r="R39" s="661"/>
      <c r="S39" s="660" t="e">
        <f t="shared" si="3"/>
        <v>#DIV/0!</v>
      </c>
      <c r="T39" s="660" t="e">
        <f t="shared" si="3"/>
        <v>#DIV/0!</v>
      </c>
    </row>
    <row r="40" spans="1:20" s="636" customFormat="1" ht="101.25" customHeight="1" x14ac:dyDescent="0.25">
      <c r="A40" s="652" t="s">
        <v>560</v>
      </c>
      <c r="B40" s="648" t="s">
        <v>561</v>
      </c>
      <c r="C40" s="1035" t="s">
        <v>658</v>
      </c>
      <c r="D40" s="1035"/>
      <c r="E40" s="639" t="s">
        <v>86</v>
      </c>
      <c r="F40" s="639" t="s">
        <v>86</v>
      </c>
      <c r="G40" s="649"/>
      <c r="H40" s="639" t="s">
        <v>86</v>
      </c>
      <c r="I40" s="639" t="s">
        <v>86</v>
      </c>
      <c r="J40" s="639" t="s">
        <v>86</v>
      </c>
      <c r="K40" s="649"/>
      <c r="L40" s="639" t="s">
        <v>86</v>
      </c>
      <c r="M40" s="639">
        <f>G40</f>
        <v>0</v>
      </c>
      <c r="N40" s="639">
        <f>K40</f>
        <v>0</v>
      </c>
      <c r="O40" s="642"/>
      <c r="P40" s="639"/>
      <c r="Q40" s="639">
        <f>(O40+P40)</f>
        <v>0</v>
      </c>
      <c r="R40" s="654"/>
      <c r="S40" s="639" t="e">
        <f t="shared" si="3"/>
        <v>#DIV/0!</v>
      </c>
      <c r="T40" s="639" t="e">
        <f t="shared" si="3"/>
        <v>#DIV/0!</v>
      </c>
    </row>
    <row r="41" spans="1:20" s="636" customFormat="1" ht="18" customHeight="1" x14ac:dyDescent="0.25">
      <c r="A41" s="643" t="s">
        <v>563</v>
      </c>
      <c r="B41" s="645"/>
      <c r="C41" s="1036"/>
      <c r="D41" s="1036"/>
      <c r="E41" s="646" t="s">
        <v>86</v>
      </c>
      <c r="F41" s="646" t="s">
        <v>86</v>
      </c>
      <c r="G41" s="646" t="s">
        <v>86</v>
      </c>
      <c r="H41" s="646" t="s">
        <v>86</v>
      </c>
      <c r="I41" s="646" t="s">
        <v>86</v>
      </c>
      <c r="J41" s="646" t="s">
        <v>86</v>
      </c>
      <c r="K41" s="646" t="s">
        <v>86</v>
      </c>
      <c r="L41" s="646" t="s">
        <v>86</v>
      </c>
      <c r="M41" s="647">
        <f>M33+M34+M35+M36+M37+M38+M39+M40</f>
        <v>0</v>
      </c>
      <c r="N41" s="647">
        <f>N33+N34+N35+N36+N37+N38+N39+N40</f>
        <v>0</v>
      </c>
      <c r="O41" s="647">
        <f>O33+O34+O35+O36+O37+O38+O39+O40</f>
        <v>0</v>
      </c>
      <c r="P41" s="647">
        <f>SUM(P33:P40)</f>
        <v>0</v>
      </c>
      <c r="Q41" s="647">
        <f>SUM(Q33:Q40)</f>
        <v>0</v>
      </c>
      <c r="R41" s="634"/>
      <c r="S41" s="647" t="e">
        <f>SUM(S33:S40)</f>
        <v>#DIV/0!</v>
      </c>
      <c r="T41" s="647" t="e">
        <f>SUM(T33:T40)</f>
        <v>#DIV/0!</v>
      </c>
    </row>
    <row r="42" spans="1:20" s="667" customFormat="1" ht="19.5" customHeight="1" x14ac:dyDescent="0.25">
      <c r="A42" s="662" t="s">
        <v>564</v>
      </c>
      <c r="B42" s="663"/>
      <c r="C42" s="1037"/>
      <c r="D42" s="1037"/>
      <c r="E42" s="664" t="s">
        <v>86</v>
      </c>
      <c r="F42" s="664" t="s">
        <v>86</v>
      </c>
      <c r="G42" s="664" t="s">
        <v>86</v>
      </c>
      <c r="H42" s="664" t="s">
        <v>86</v>
      </c>
      <c r="I42" s="664" t="s">
        <v>86</v>
      </c>
      <c r="J42" s="664" t="s">
        <v>86</v>
      </c>
      <c r="K42" s="664" t="s">
        <v>86</v>
      </c>
      <c r="L42" s="664" t="s">
        <v>86</v>
      </c>
      <c r="M42" s="665">
        <f>M18+M29+M41</f>
        <v>0</v>
      </c>
      <c r="N42" s="665">
        <f>N18+N29+N41</f>
        <v>0</v>
      </c>
      <c r="O42" s="665">
        <f>O18+O29+O41</f>
        <v>0</v>
      </c>
      <c r="P42" s="665">
        <f>P18+P31+P41</f>
        <v>0</v>
      </c>
      <c r="Q42" s="665">
        <f>Q18+Q29+Q41</f>
        <v>0</v>
      </c>
      <c r="R42" s="666"/>
      <c r="S42" s="665" t="e">
        <f>S18+S29+S41</f>
        <v>#DIV/0!</v>
      </c>
      <c r="T42" s="665" t="e">
        <f>T18+T29+T41</f>
        <v>#DIV/0!</v>
      </c>
    </row>
    <row r="43" spans="1:20" s="619" customFormat="1" ht="25.5" customHeight="1" x14ac:dyDescent="0.2">
      <c r="A43" s="1038" t="s">
        <v>565</v>
      </c>
      <c r="B43" s="1038"/>
      <c r="C43" s="1038"/>
      <c r="D43" s="1038"/>
      <c r="E43" s="1038"/>
      <c r="F43" s="1038"/>
      <c r="G43" s="1038"/>
      <c r="H43" s="1038"/>
      <c r="I43" s="1038"/>
      <c r="J43" s="1038"/>
      <c r="K43" s="1038"/>
      <c r="L43" s="1038"/>
      <c r="M43" s="1038"/>
      <c r="N43" s="1038"/>
      <c r="O43" s="1038"/>
      <c r="P43" s="1038"/>
      <c r="Q43" s="1038"/>
      <c r="R43" s="617"/>
      <c r="S43" s="627"/>
      <c r="T43" s="627"/>
    </row>
    <row r="44" spans="1:20" s="619" customFormat="1" ht="18" hidden="1" customHeight="1" x14ac:dyDescent="0.2">
      <c r="A44" s="1039" t="s">
        <v>566</v>
      </c>
      <c r="B44" s="1039"/>
      <c r="C44" s="1039"/>
      <c r="D44" s="1039"/>
      <c r="E44" s="1039"/>
      <c r="F44" s="1039"/>
      <c r="G44" s="1039"/>
      <c r="H44" s="1039"/>
      <c r="I44" s="1039"/>
      <c r="J44" s="1039"/>
      <c r="K44" s="1039"/>
      <c r="L44" s="1039"/>
      <c r="M44" s="1039"/>
      <c r="N44" s="1039"/>
      <c r="O44" s="1039"/>
      <c r="P44" s="1039"/>
      <c r="Q44" s="1039"/>
      <c r="R44" s="617"/>
      <c r="S44" s="627"/>
      <c r="T44" s="627"/>
    </row>
    <row r="45" spans="1:20" s="619" customFormat="1" ht="18" customHeight="1" x14ac:dyDescent="0.2">
      <c r="A45" s="1034" t="s">
        <v>567</v>
      </c>
      <c r="B45" s="1034"/>
      <c r="C45" s="1034"/>
      <c r="D45" s="1034"/>
      <c r="E45" s="1034"/>
      <c r="F45" s="1034"/>
      <c r="G45" s="1034"/>
      <c r="H45" s="1034"/>
      <c r="I45" s="1034"/>
      <c r="J45" s="1034"/>
      <c r="K45" s="1034"/>
      <c r="L45" s="1034"/>
      <c r="M45" s="1034"/>
      <c r="N45" s="1034"/>
      <c r="O45" s="1034"/>
      <c r="P45" s="1034"/>
      <c r="Q45" s="1034"/>
      <c r="R45" s="617"/>
      <c r="S45" s="627"/>
      <c r="T45" s="627"/>
    </row>
    <row r="46" spans="1:20" s="636" customFormat="1" ht="69" customHeight="1" x14ac:dyDescent="0.25">
      <c r="A46" s="637" t="s">
        <v>568</v>
      </c>
      <c r="B46" s="648"/>
      <c r="C46" s="1035" t="s">
        <v>569</v>
      </c>
      <c r="D46" s="1035"/>
      <c r="E46" s="668"/>
      <c r="F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34"/>
      <c r="S46" s="668"/>
      <c r="T46" s="668"/>
    </row>
    <row r="47" spans="1:20" s="636" customFormat="1" ht="24" customHeight="1" x14ac:dyDescent="0.25">
      <c r="A47" s="640" t="s">
        <v>530</v>
      </c>
      <c r="B47" s="648">
        <v>211</v>
      </c>
      <c r="C47" s="1035"/>
      <c r="D47" s="1035"/>
      <c r="E47" s="639" t="s">
        <v>86</v>
      </c>
      <c r="F47" s="639" t="s">
        <v>86</v>
      </c>
      <c r="G47" s="639" t="s">
        <v>86</v>
      </c>
      <c r="H47" s="639" t="s">
        <v>86</v>
      </c>
      <c r="I47" s="639" t="s">
        <v>86</v>
      </c>
      <c r="J47" s="639" t="s">
        <v>86</v>
      </c>
      <c r="K47" s="639" t="s">
        <v>86</v>
      </c>
      <c r="L47" s="639" t="s">
        <v>86</v>
      </c>
      <c r="M47" s="641"/>
      <c r="N47" s="641"/>
      <c r="O47" s="641">
        <v>0</v>
      </c>
      <c r="P47" s="641"/>
      <c r="Q47" s="639">
        <f>O47+P47</f>
        <v>0</v>
      </c>
      <c r="R47" s="654"/>
      <c r="S47" s="639" t="e">
        <f>$Q47*S$14</f>
        <v>#DIV/0!</v>
      </c>
      <c r="T47" s="639" t="e">
        <f>$Q47*T$14</f>
        <v>#DIV/0!</v>
      </c>
    </row>
    <row r="48" spans="1:20" s="636" customFormat="1" ht="23.25" customHeight="1" x14ac:dyDescent="0.25">
      <c r="A48" s="640" t="s">
        <v>531</v>
      </c>
      <c r="B48" s="648">
        <v>213</v>
      </c>
      <c r="C48" s="1035"/>
      <c r="D48" s="1035"/>
      <c r="E48" s="639" t="s">
        <v>86</v>
      </c>
      <c r="F48" s="639" t="s">
        <v>86</v>
      </c>
      <c r="G48" s="639" t="s">
        <v>86</v>
      </c>
      <c r="H48" s="639" t="s">
        <v>86</v>
      </c>
      <c r="I48" s="639" t="s">
        <v>86</v>
      </c>
      <c r="J48" s="639" t="s">
        <v>86</v>
      </c>
      <c r="K48" s="639" t="s">
        <v>86</v>
      </c>
      <c r="L48" s="639" t="s">
        <v>86</v>
      </c>
      <c r="M48" s="642">
        <f>M47*30.2%</f>
        <v>0</v>
      </c>
      <c r="N48" s="642">
        <f>N47*30.2%</f>
        <v>0</v>
      </c>
      <c r="O48" s="642">
        <v>0</v>
      </c>
      <c r="P48" s="642">
        <f>P47*30.2%</f>
        <v>0</v>
      </c>
      <c r="Q48" s="639">
        <f>O48+P48</f>
        <v>0</v>
      </c>
      <c r="R48" s="654"/>
      <c r="S48" s="639" t="e">
        <f>$Q48*S$14</f>
        <v>#DIV/0!</v>
      </c>
      <c r="T48" s="639" t="e">
        <f>$Q48*T$14</f>
        <v>#DIV/0!</v>
      </c>
    </row>
    <row r="49" spans="1:20" s="636" customFormat="1" ht="16.5" customHeight="1" x14ac:dyDescent="0.25">
      <c r="A49" s="643" t="s">
        <v>570</v>
      </c>
      <c r="B49" s="644"/>
      <c r="C49" s="1031"/>
      <c r="D49" s="1031"/>
      <c r="E49" s="646" t="s">
        <v>86</v>
      </c>
      <c r="F49" s="646" t="s">
        <v>86</v>
      </c>
      <c r="G49" s="646" t="s">
        <v>86</v>
      </c>
      <c r="H49" s="646" t="s">
        <v>86</v>
      </c>
      <c r="I49" s="646" t="s">
        <v>86</v>
      </c>
      <c r="J49" s="646" t="s">
        <v>86</v>
      </c>
      <c r="K49" s="646" t="s">
        <v>86</v>
      </c>
      <c r="L49" s="646" t="s">
        <v>86</v>
      </c>
      <c r="M49" s="647">
        <f>M47+M48</f>
        <v>0</v>
      </c>
      <c r="N49" s="647">
        <f>N47+N48</f>
        <v>0</v>
      </c>
      <c r="O49" s="647">
        <f>O47+O48</f>
        <v>0</v>
      </c>
      <c r="P49" s="647">
        <f>P47+P48</f>
        <v>0</v>
      </c>
      <c r="Q49" s="647">
        <f>Q47+Q48</f>
        <v>0</v>
      </c>
      <c r="R49" s="634"/>
      <c r="S49" s="647" t="e">
        <f>S47+S48</f>
        <v>#DIV/0!</v>
      </c>
      <c r="T49" s="647" t="e">
        <f>T47+T48</f>
        <v>#DIV/0!</v>
      </c>
    </row>
    <row r="50" spans="1:20" s="619" customFormat="1" ht="21.75" hidden="1" customHeight="1" x14ac:dyDescent="0.2">
      <c r="A50" s="1034" t="s">
        <v>571</v>
      </c>
      <c r="B50" s="1034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1034"/>
      <c r="P50" s="1034"/>
      <c r="Q50" s="1034"/>
      <c r="R50" s="617"/>
      <c r="S50" s="627"/>
      <c r="T50" s="627"/>
    </row>
    <row r="51" spans="1:20" s="619" customFormat="1" ht="18" customHeight="1" x14ac:dyDescent="0.2">
      <c r="A51" s="1034" t="s">
        <v>572</v>
      </c>
      <c r="B51" s="1034"/>
      <c r="C51" s="1034"/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1034"/>
      <c r="P51" s="1034"/>
      <c r="Q51" s="1034"/>
      <c r="R51" s="617"/>
      <c r="S51" s="627"/>
      <c r="T51" s="627"/>
    </row>
    <row r="52" spans="1:20" s="636" customFormat="1" ht="36" customHeight="1" x14ac:dyDescent="0.25">
      <c r="A52" s="637" t="s">
        <v>535</v>
      </c>
      <c r="B52" s="648">
        <v>223</v>
      </c>
      <c r="C52" s="1035" t="s">
        <v>536</v>
      </c>
      <c r="D52" s="1035"/>
      <c r="E52" s="649"/>
      <c r="F52" s="649"/>
      <c r="G52" s="649"/>
      <c r="H52" s="639">
        <f>(E52+F52+G52)/3</f>
        <v>0</v>
      </c>
      <c r="I52" s="649"/>
      <c r="J52" s="649"/>
      <c r="K52" s="649"/>
      <c r="L52" s="639">
        <f>(I52+J52+K52)/3</f>
        <v>0</v>
      </c>
      <c r="M52" s="639">
        <f>H52</f>
        <v>0</v>
      </c>
      <c r="N52" s="639">
        <f>L52</f>
        <v>0</v>
      </c>
      <c r="O52" s="642">
        <f>H52*Q61</f>
        <v>0</v>
      </c>
      <c r="P52" s="651"/>
      <c r="Q52" s="639">
        <f t="shared" ref="Q52:Q58" si="4">SUM(O52+P52)</f>
        <v>0</v>
      </c>
      <c r="R52" s="634"/>
      <c r="S52" s="639" t="e">
        <f t="shared" ref="S52:T58" si="5">$Q52*S$14</f>
        <v>#DIV/0!</v>
      </c>
      <c r="T52" s="639" t="e">
        <f t="shared" si="5"/>
        <v>#DIV/0!</v>
      </c>
    </row>
    <row r="53" spans="1:20" s="636" customFormat="1" ht="42.75" customHeight="1" x14ac:dyDescent="0.25">
      <c r="A53" s="652" t="s">
        <v>537</v>
      </c>
      <c r="B53" s="648" t="s">
        <v>538</v>
      </c>
      <c r="C53" s="1035" t="s">
        <v>539</v>
      </c>
      <c r="D53" s="1035"/>
      <c r="E53" s="639" t="s">
        <v>86</v>
      </c>
      <c r="F53" s="639" t="s">
        <v>86</v>
      </c>
      <c r="G53" s="639" t="s">
        <v>86</v>
      </c>
      <c r="H53" s="639" t="s">
        <v>86</v>
      </c>
      <c r="I53" s="639" t="s">
        <v>86</v>
      </c>
      <c r="J53" s="639" t="s">
        <v>86</v>
      </c>
      <c r="K53" s="639" t="s">
        <v>86</v>
      </c>
      <c r="L53" s="639" t="s">
        <v>86</v>
      </c>
      <c r="M53" s="653">
        <f>'Прил.7 лимиты'!E11*'услуга 7'!Q61</f>
        <v>0</v>
      </c>
      <c r="N53" s="653">
        <f>'Прил.7 лимиты'!$E$13*$Q61</f>
        <v>0</v>
      </c>
      <c r="O53" s="653">
        <f>'Прил.7 лимиты'!E11*'услуга 7'!$Q$61</f>
        <v>0</v>
      </c>
      <c r="P53" s="653"/>
      <c r="Q53" s="639">
        <f t="shared" si="4"/>
        <v>0</v>
      </c>
      <c r="R53" s="654"/>
      <c r="S53" s="639" t="e">
        <f t="shared" si="5"/>
        <v>#DIV/0!</v>
      </c>
      <c r="T53" s="639" t="e">
        <f t="shared" si="5"/>
        <v>#DIV/0!</v>
      </c>
    </row>
    <row r="54" spans="1:20" s="636" customFormat="1" ht="30.75" customHeight="1" x14ac:dyDescent="0.25">
      <c r="A54" s="652" t="s">
        <v>540</v>
      </c>
      <c r="B54" s="648" t="s">
        <v>541</v>
      </c>
      <c r="C54" s="1035"/>
      <c r="D54" s="1035"/>
      <c r="E54" s="639" t="s">
        <v>86</v>
      </c>
      <c r="F54" s="639" t="s">
        <v>86</v>
      </c>
      <c r="G54" s="639" t="s">
        <v>86</v>
      </c>
      <c r="H54" s="639" t="s">
        <v>86</v>
      </c>
      <c r="I54" s="639" t="s">
        <v>86</v>
      </c>
      <c r="J54" s="639" t="s">
        <v>86</v>
      </c>
      <c r="K54" s="639" t="s">
        <v>86</v>
      </c>
      <c r="L54" s="639" t="s">
        <v>86</v>
      </c>
      <c r="M54" s="653">
        <f>'Прил.7 лимиты'!N11*'услуга 7'!Q61</f>
        <v>0</v>
      </c>
      <c r="N54" s="653">
        <f>'Прил.7 лимиты'!$N$13*$Q61</f>
        <v>0</v>
      </c>
      <c r="O54" s="653">
        <f>'Прил.7 лимиты'!N11*'услуга 7'!$Q$61</f>
        <v>0</v>
      </c>
      <c r="P54" s="653"/>
      <c r="Q54" s="639">
        <f t="shared" si="4"/>
        <v>0</v>
      </c>
      <c r="R54" s="654"/>
      <c r="S54" s="639" t="e">
        <f t="shared" si="5"/>
        <v>#DIV/0!</v>
      </c>
      <c r="T54" s="639" t="e">
        <f t="shared" si="5"/>
        <v>#DIV/0!</v>
      </c>
    </row>
    <row r="55" spans="1:20" s="636" customFormat="1" ht="35.25" customHeight="1" x14ac:dyDescent="0.25">
      <c r="A55" s="652" t="s">
        <v>542</v>
      </c>
      <c r="B55" s="648" t="s">
        <v>543</v>
      </c>
      <c r="C55" s="1035" t="s">
        <v>536</v>
      </c>
      <c r="D55" s="1035"/>
      <c r="E55" s="649"/>
      <c r="F55" s="649"/>
      <c r="G55" s="649"/>
      <c r="H55" s="642">
        <f>(E55+F55+G55)/3</f>
        <v>0</v>
      </c>
      <c r="I55" s="649"/>
      <c r="J55" s="649"/>
      <c r="K55" s="649"/>
      <c r="L55" s="642">
        <f>(I55+J55+K55)/3</f>
        <v>0</v>
      </c>
      <c r="M55" s="642">
        <f>H55</f>
        <v>0</v>
      </c>
      <c r="N55" s="642">
        <f>L55</f>
        <v>0</v>
      </c>
      <c r="O55" s="653">
        <f>'Прил.7 лимиты'!Q11*'услуга 7'!$Q$61</f>
        <v>0</v>
      </c>
      <c r="P55" s="653"/>
      <c r="Q55" s="639">
        <f t="shared" si="4"/>
        <v>0</v>
      </c>
      <c r="R55" s="654"/>
      <c r="S55" s="639" t="e">
        <f t="shared" si="5"/>
        <v>#DIV/0!</v>
      </c>
      <c r="T55" s="639" t="e">
        <f t="shared" si="5"/>
        <v>#DIV/0!</v>
      </c>
    </row>
    <row r="56" spans="1:20" s="636" customFormat="1" ht="21" customHeight="1" x14ac:dyDescent="0.25">
      <c r="A56" s="652" t="s">
        <v>494</v>
      </c>
      <c r="B56" s="648" t="s">
        <v>496</v>
      </c>
      <c r="C56" s="1035" t="s">
        <v>546</v>
      </c>
      <c r="D56" s="1035"/>
      <c r="E56" s="639" t="s">
        <v>86</v>
      </c>
      <c r="F56" s="639" t="s">
        <v>86</v>
      </c>
      <c r="G56" s="639" t="s">
        <v>86</v>
      </c>
      <c r="H56" s="639" t="s">
        <v>86</v>
      </c>
      <c r="I56" s="639" t="s">
        <v>86</v>
      </c>
      <c r="J56" s="639" t="s">
        <v>86</v>
      </c>
      <c r="K56" s="639" t="s">
        <v>86</v>
      </c>
      <c r="L56" s="639" t="s">
        <v>86</v>
      </c>
      <c r="M56" s="642">
        <f>'Прил.10 прочие'!T19</f>
        <v>0</v>
      </c>
      <c r="N56" s="642">
        <f>'Прил.10 прочие'!AX19</f>
        <v>0</v>
      </c>
      <c r="O56" s="642">
        <f>'Прил.10 прочие'!T19</f>
        <v>0</v>
      </c>
      <c r="P56" s="642"/>
      <c r="Q56" s="639">
        <f t="shared" si="4"/>
        <v>0</v>
      </c>
      <c r="R56" s="634"/>
      <c r="S56" s="639" t="e">
        <f t="shared" si="5"/>
        <v>#DIV/0!</v>
      </c>
      <c r="T56" s="639" t="e">
        <f t="shared" si="5"/>
        <v>#DIV/0!</v>
      </c>
    </row>
    <row r="57" spans="1:20" s="636" customFormat="1" ht="21.75" customHeight="1" x14ac:dyDescent="0.25">
      <c r="A57" s="652" t="s">
        <v>547</v>
      </c>
      <c r="B57" s="648" t="s">
        <v>548</v>
      </c>
      <c r="C57" s="1035"/>
      <c r="D57" s="1035"/>
      <c r="E57" s="639" t="s">
        <v>86</v>
      </c>
      <c r="F57" s="639" t="s">
        <v>86</v>
      </c>
      <c r="G57" s="639" t="s">
        <v>86</v>
      </c>
      <c r="H57" s="639" t="s">
        <v>86</v>
      </c>
      <c r="I57" s="639" t="s">
        <v>86</v>
      </c>
      <c r="J57" s="639" t="s">
        <v>86</v>
      </c>
      <c r="K57" s="639" t="s">
        <v>86</v>
      </c>
      <c r="L57" s="639" t="s">
        <v>86</v>
      </c>
      <c r="M57" s="639">
        <f>'Прил.10 прочие'!T30</f>
        <v>0</v>
      </c>
      <c r="N57" s="639">
        <f>'Прил.10 прочие'!AX30</f>
        <v>0</v>
      </c>
      <c r="O57" s="639">
        <f>'Прил.10 прочие'!T31</f>
        <v>0</v>
      </c>
      <c r="P57" s="639"/>
      <c r="Q57" s="639">
        <f t="shared" si="4"/>
        <v>0</v>
      </c>
      <c r="R57" s="634"/>
      <c r="S57" s="639" t="e">
        <f t="shared" si="5"/>
        <v>#DIV/0!</v>
      </c>
      <c r="T57" s="639" t="e">
        <f t="shared" si="5"/>
        <v>#DIV/0!</v>
      </c>
    </row>
    <row r="58" spans="1:20" s="636" customFormat="1" ht="22.15" customHeight="1" x14ac:dyDescent="0.25">
      <c r="A58" s="652" t="s">
        <v>549</v>
      </c>
      <c r="B58" s="648" t="s">
        <v>550</v>
      </c>
      <c r="C58" s="1035"/>
      <c r="D58" s="1035"/>
      <c r="E58" s="639" t="s">
        <v>86</v>
      </c>
      <c r="F58" s="639" t="s">
        <v>86</v>
      </c>
      <c r="G58" s="639" t="s">
        <v>86</v>
      </c>
      <c r="H58" s="639" t="s">
        <v>86</v>
      </c>
      <c r="I58" s="639" t="s">
        <v>86</v>
      </c>
      <c r="J58" s="639" t="s">
        <v>86</v>
      </c>
      <c r="K58" s="639" t="s">
        <v>86</v>
      </c>
      <c r="L58" s="639" t="s">
        <v>86</v>
      </c>
      <c r="M58" s="651">
        <f>'Прил.7 лимиты'!H10*'услуга 7'!Q61</f>
        <v>0</v>
      </c>
      <c r="N58" s="669">
        <f>'Прил.7 лимиты'!H12*Q61</f>
        <v>0</v>
      </c>
      <c r="O58" s="642">
        <f>'Прил.7 лимиты'!H10*Q61</f>
        <v>0</v>
      </c>
      <c r="P58" s="642"/>
      <c r="Q58" s="639">
        <f t="shared" si="4"/>
        <v>0</v>
      </c>
      <c r="R58" s="634"/>
      <c r="S58" s="639" t="e">
        <f t="shared" si="5"/>
        <v>#DIV/0!</v>
      </c>
      <c r="T58" s="639" t="e">
        <f t="shared" si="5"/>
        <v>#DIV/0!</v>
      </c>
    </row>
    <row r="59" spans="1:20" s="636" customFormat="1" ht="15.75" x14ac:dyDescent="0.25">
      <c r="A59" s="643" t="s">
        <v>573</v>
      </c>
      <c r="B59" s="645"/>
      <c r="C59" s="1031"/>
      <c r="D59" s="1031"/>
      <c r="E59" s="646" t="s">
        <v>86</v>
      </c>
      <c r="F59" s="646" t="s">
        <v>86</v>
      </c>
      <c r="G59" s="646" t="s">
        <v>86</v>
      </c>
      <c r="H59" s="646" t="s">
        <v>86</v>
      </c>
      <c r="I59" s="646" t="s">
        <v>86</v>
      </c>
      <c r="J59" s="646" t="s">
        <v>86</v>
      </c>
      <c r="K59" s="646" t="s">
        <v>86</v>
      </c>
      <c r="L59" s="646" t="s">
        <v>86</v>
      </c>
      <c r="M59" s="646">
        <f>M52+M53+M54+M55+M56+M57+M58</f>
        <v>0</v>
      </c>
      <c r="N59" s="646">
        <f>N52+N53+N54+N55+N56+N57+N58</f>
        <v>0</v>
      </c>
      <c r="O59" s="646">
        <f>O52+O53+O54+O55+O56+O57+O58</f>
        <v>0</v>
      </c>
      <c r="P59" s="646">
        <f>SUM(P52:P58)</f>
        <v>0</v>
      </c>
      <c r="Q59" s="646">
        <f>SUM(Q52:Q58)</f>
        <v>0</v>
      </c>
      <c r="R59" s="634"/>
      <c r="S59" s="646" t="e">
        <f>SUM(S52:S58)</f>
        <v>#DIV/0!</v>
      </c>
      <c r="T59" s="646" t="e">
        <f>SUM(T52:T58)</f>
        <v>#DIV/0!</v>
      </c>
    </row>
    <row r="60" spans="1:20" s="636" customFormat="1" ht="18" customHeight="1" x14ac:dyDescent="0.25">
      <c r="A60" s="1032" t="s">
        <v>574</v>
      </c>
      <c r="B60" s="1032"/>
      <c r="C60" s="1032"/>
      <c r="D60" s="1032"/>
      <c r="E60" s="1032"/>
      <c r="F60" s="1032"/>
      <c r="G60" s="1032"/>
      <c r="H60" s="1032"/>
      <c r="I60" s="1032"/>
      <c r="J60" s="1032"/>
      <c r="K60" s="1032"/>
      <c r="L60" s="1032"/>
      <c r="M60" s="1032"/>
      <c r="N60" s="1032"/>
      <c r="O60" s="1032"/>
      <c r="P60" s="1032"/>
      <c r="Q60" s="670">
        <f>'Прил.8 ст.211'!AB111</f>
        <v>0.12824784705204392</v>
      </c>
      <c r="R60" s="634"/>
      <c r="S60" s="671"/>
      <c r="T60" s="671"/>
    </row>
    <row r="61" spans="1:20" s="636" customFormat="1" ht="18" customHeight="1" x14ac:dyDescent="0.25">
      <c r="A61" s="1032" t="s">
        <v>553</v>
      </c>
      <c r="B61" s="1032"/>
      <c r="C61" s="1032"/>
      <c r="D61" s="1032"/>
      <c r="E61" s="1032"/>
      <c r="F61" s="1032"/>
      <c r="G61" s="1032"/>
      <c r="H61" s="1032"/>
      <c r="I61" s="1032"/>
      <c r="J61" s="1032"/>
      <c r="K61" s="1032"/>
      <c r="L61" s="1032"/>
      <c r="M61" s="1032"/>
      <c r="N61" s="1032"/>
      <c r="O61" s="1032"/>
      <c r="P61" s="1032"/>
      <c r="Q61" s="672">
        <f>'Прил.4 площади'!J137</f>
        <v>0</v>
      </c>
      <c r="R61" s="634"/>
      <c r="S61" s="671"/>
      <c r="T61" s="671"/>
    </row>
    <row r="62" spans="1:20" s="619" customFormat="1" ht="18" customHeight="1" x14ac:dyDescent="0.2">
      <c r="A62" s="1034" t="s">
        <v>575</v>
      </c>
      <c r="B62" s="1034"/>
      <c r="C62" s="1034"/>
      <c r="D62" s="1034"/>
      <c r="E62" s="1034"/>
      <c r="F62" s="1034"/>
      <c r="G62" s="1034"/>
      <c r="H62" s="1034"/>
      <c r="I62" s="1034"/>
      <c r="J62" s="1034"/>
      <c r="K62" s="1034"/>
      <c r="L62" s="1034"/>
      <c r="M62" s="1034"/>
      <c r="N62" s="1034"/>
      <c r="O62" s="1034"/>
      <c r="P62" s="1034"/>
      <c r="Q62" s="1034"/>
      <c r="R62" s="617"/>
      <c r="S62" s="658"/>
      <c r="T62" s="658"/>
    </row>
    <row r="63" spans="1:20" s="636" customFormat="1" ht="15" customHeight="1" x14ac:dyDescent="0.25">
      <c r="A63" s="637" t="s">
        <v>491</v>
      </c>
      <c r="B63" s="648">
        <v>212</v>
      </c>
      <c r="C63" s="1035" t="s">
        <v>534</v>
      </c>
      <c r="D63" s="1035"/>
      <c r="E63" s="639" t="s">
        <v>86</v>
      </c>
      <c r="F63" s="639" t="s">
        <v>86</v>
      </c>
      <c r="G63" s="649"/>
      <c r="H63" s="639" t="s">
        <v>86</v>
      </c>
      <c r="I63" s="639" t="s">
        <v>86</v>
      </c>
      <c r="J63" s="639" t="s">
        <v>86</v>
      </c>
      <c r="K63" s="649"/>
      <c r="L63" s="639" t="s">
        <v>86</v>
      </c>
      <c r="M63" s="639">
        <f>G63</f>
        <v>0</v>
      </c>
      <c r="N63" s="639">
        <f>K63</f>
        <v>0</v>
      </c>
      <c r="O63" s="659">
        <f>'Прил.10 прочие'!T7</f>
        <v>0</v>
      </c>
      <c r="P63" s="659"/>
      <c r="Q63" s="639">
        <f>O63+P63</f>
        <v>0</v>
      </c>
      <c r="R63" s="634"/>
      <c r="S63" s="639" t="e">
        <f t="shared" ref="S63:T74" si="6">$Q63*S$14</f>
        <v>#DIV/0!</v>
      </c>
      <c r="T63" s="639" t="e">
        <f t="shared" si="6"/>
        <v>#DIV/0!</v>
      </c>
    </row>
    <row r="64" spans="1:20" s="636" customFormat="1" ht="15.75" x14ac:dyDescent="0.25">
      <c r="A64" s="637" t="s">
        <v>493</v>
      </c>
      <c r="B64" s="648">
        <v>221</v>
      </c>
      <c r="C64" s="1035"/>
      <c r="D64" s="1035"/>
      <c r="E64" s="639" t="s">
        <v>86</v>
      </c>
      <c r="F64" s="639" t="s">
        <v>86</v>
      </c>
      <c r="G64" s="649"/>
      <c r="H64" s="639" t="s">
        <v>86</v>
      </c>
      <c r="I64" s="639" t="s">
        <v>86</v>
      </c>
      <c r="J64" s="639" t="s">
        <v>86</v>
      </c>
      <c r="K64" s="649"/>
      <c r="L64" s="639" t="s">
        <v>86</v>
      </c>
      <c r="M64" s="639">
        <f>G64</f>
        <v>0</v>
      </c>
      <c r="N64" s="639">
        <f>K64</f>
        <v>0</v>
      </c>
      <c r="O64" s="659">
        <f>'Прил.10 прочие'!T11</f>
        <v>0</v>
      </c>
      <c r="P64" s="659"/>
      <c r="Q64" s="639">
        <f>O64+P64</f>
        <v>0</v>
      </c>
      <c r="R64" s="634"/>
      <c r="S64" s="639" t="e">
        <f t="shared" si="6"/>
        <v>#DIV/0!</v>
      </c>
      <c r="T64" s="639" t="e">
        <f t="shared" si="6"/>
        <v>#DIV/0!</v>
      </c>
    </row>
    <row r="65" spans="1:24" s="636" customFormat="1" ht="15.75" x14ac:dyDescent="0.25">
      <c r="A65" s="637" t="s">
        <v>494</v>
      </c>
      <c r="B65" s="648">
        <v>222</v>
      </c>
      <c r="C65" s="1035"/>
      <c r="D65" s="1035"/>
      <c r="E65" s="639" t="s">
        <v>86</v>
      </c>
      <c r="F65" s="639" t="s">
        <v>86</v>
      </c>
      <c r="G65" s="649"/>
      <c r="H65" s="639" t="s">
        <v>86</v>
      </c>
      <c r="I65" s="639" t="s">
        <v>86</v>
      </c>
      <c r="J65" s="639" t="s">
        <v>86</v>
      </c>
      <c r="K65" s="649"/>
      <c r="L65" s="639" t="s">
        <v>86</v>
      </c>
      <c r="M65" s="639">
        <f>G65</f>
        <v>0</v>
      </c>
      <c r="N65" s="639">
        <f>K65</f>
        <v>0</v>
      </c>
      <c r="O65" s="659">
        <f>'Прил.10 прочие'!T15</f>
        <v>0</v>
      </c>
      <c r="P65" s="659"/>
      <c r="Q65" s="639">
        <f>O65+P65</f>
        <v>0</v>
      </c>
      <c r="R65" s="634"/>
      <c r="S65" s="639" t="e">
        <f t="shared" si="6"/>
        <v>#DIV/0!</v>
      </c>
      <c r="T65" s="639" t="e">
        <f t="shared" si="6"/>
        <v>#DIV/0!</v>
      </c>
    </row>
    <row r="66" spans="1:24" s="636" customFormat="1" ht="17.25" customHeight="1" x14ac:dyDescent="0.25">
      <c r="A66" s="637" t="s">
        <v>576</v>
      </c>
      <c r="B66" s="648">
        <v>224</v>
      </c>
      <c r="C66" s="1035"/>
      <c r="D66" s="1035"/>
      <c r="E66" s="639" t="s">
        <v>86</v>
      </c>
      <c r="F66" s="639" t="s">
        <v>86</v>
      </c>
      <c r="G66" s="649"/>
      <c r="H66" s="639" t="s">
        <v>86</v>
      </c>
      <c r="I66" s="639" t="s">
        <v>86</v>
      </c>
      <c r="J66" s="639" t="s">
        <v>86</v>
      </c>
      <c r="K66" s="649"/>
      <c r="L66" s="639" t="s">
        <v>86</v>
      </c>
      <c r="M66" s="639">
        <f>G66</f>
        <v>0</v>
      </c>
      <c r="N66" s="639">
        <f>K66</f>
        <v>0</v>
      </c>
      <c r="O66" s="641"/>
      <c r="P66" s="649"/>
      <c r="Q66" s="639">
        <f>O66+P66</f>
        <v>0</v>
      </c>
      <c r="R66" s="634"/>
      <c r="S66" s="639" t="e">
        <f t="shared" si="6"/>
        <v>#DIV/0!</v>
      </c>
      <c r="T66" s="639" t="e">
        <f t="shared" si="6"/>
        <v>#DIV/0!</v>
      </c>
    </row>
    <row r="67" spans="1:24" s="636" customFormat="1" ht="17.25" customHeight="1" x14ac:dyDescent="0.25">
      <c r="A67" s="637" t="s">
        <v>497</v>
      </c>
      <c r="B67" s="648">
        <v>225</v>
      </c>
      <c r="C67" s="1035" t="s">
        <v>555</v>
      </c>
      <c r="D67" s="1035"/>
      <c r="E67" s="649"/>
      <c r="F67" s="649"/>
      <c r="G67" s="649"/>
      <c r="H67" s="639">
        <f>(E67+F67+G67)/3</f>
        <v>0</v>
      </c>
      <c r="I67" s="649"/>
      <c r="J67" s="649"/>
      <c r="K67" s="649"/>
      <c r="L67" s="639">
        <f>(I67+J67+K67)/3</f>
        <v>0</v>
      </c>
      <c r="M67" s="639">
        <f>H67</f>
        <v>0</v>
      </c>
      <c r="N67" s="639">
        <f>L67</f>
        <v>0</v>
      </c>
      <c r="O67" s="659">
        <f>'Прил.10 прочие'!T23</f>
        <v>0</v>
      </c>
      <c r="P67" s="659"/>
      <c r="Q67" s="639">
        <f>O67+P67</f>
        <v>0</v>
      </c>
      <c r="R67" s="634"/>
      <c r="S67" s="639" t="e">
        <f t="shared" si="6"/>
        <v>#DIV/0!</v>
      </c>
      <c r="T67" s="639" t="e">
        <f t="shared" si="6"/>
        <v>#DIV/0!</v>
      </c>
    </row>
    <row r="68" spans="1:24" s="636" customFormat="1" ht="15.75" customHeight="1" x14ac:dyDescent="0.25">
      <c r="A68" s="637" t="s">
        <v>577</v>
      </c>
      <c r="B68" s="648" t="s">
        <v>578</v>
      </c>
      <c r="C68" s="1035"/>
      <c r="D68" s="1035"/>
      <c r="E68" s="1030" t="s">
        <v>579</v>
      </c>
      <c r="F68" s="1030"/>
      <c r="G68" s="1030"/>
      <c r="H68" s="1030"/>
      <c r="I68" s="649"/>
      <c r="J68" s="649"/>
      <c r="K68" s="649"/>
      <c r="L68" s="639">
        <f>(I68+J68+K68)/3</f>
        <v>0</v>
      </c>
      <c r="M68" s="639"/>
      <c r="N68" s="649"/>
      <c r="O68" s="642"/>
      <c r="P68" s="649"/>
      <c r="Q68" s="639">
        <f>P68</f>
        <v>0</v>
      </c>
      <c r="R68" s="634"/>
      <c r="S68" s="639" t="e">
        <f t="shared" si="6"/>
        <v>#DIV/0!</v>
      </c>
      <c r="T68" s="639" t="e">
        <f t="shared" si="6"/>
        <v>#DIV/0!</v>
      </c>
    </row>
    <row r="69" spans="1:24" s="636" customFormat="1" ht="18" customHeight="1" x14ac:dyDescent="0.25">
      <c r="A69" s="637" t="s">
        <v>498</v>
      </c>
      <c r="B69" s="648">
        <v>226</v>
      </c>
      <c r="C69" s="1035"/>
      <c r="D69" s="1035"/>
      <c r="E69" s="649"/>
      <c r="F69" s="649"/>
      <c r="G69" s="649"/>
      <c r="H69" s="639">
        <f>(E69+F69+G69)/3</f>
        <v>0</v>
      </c>
      <c r="I69" s="649"/>
      <c r="J69" s="649"/>
      <c r="K69" s="649"/>
      <c r="L69" s="639">
        <f>(I69+J69+K69)/3</f>
        <v>0</v>
      </c>
      <c r="M69" s="639">
        <f>H69</f>
        <v>0</v>
      </c>
      <c r="N69" s="639">
        <f>L69</f>
        <v>0</v>
      </c>
      <c r="O69" s="659">
        <f>'Прил.10 прочие'!T27</f>
        <v>0</v>
      </c>
      <c r="P69" s="659"/>
      <c r="Q69" s="639">
        <f>O69+P69</f>
        <v>0</v>
      </c>
      <c r="R69" s="634"/>
      <c r="S69" s="639" t="e">
        <f t="shared" si="6"/>
        <v>#DIV/0!</v>
      </c>
      <c r="T69" s="639" t="e">
        <f t="shared" si="6"/>
        <v>#DIV/0!</v>
      </c>
    </row>
    <row r="70" spans="1:24" s="636" customFormat="1" ht="33.75" customHeight="1" x14ac:dyDescent="0.25">
      <c r="A70" s="637" t="s">
        <v>580</v>
      </c>
      <c r="B70" s="648" t="s">
        <v>431</v>
      </c>
      <c r="C70" s="1029" t="s">
        <v>581</v>
      </c>
      <c r="D70" s="1029"/>
      <c r="E70" s="649"/>
      <c r="F70" s="649"/>
      <c r="G70" s="649"/>
      <c r="H70" s="639">
        <f>(E70+F70+G70)/3</f>
        <v>0</v>
      </c>
      <c r="I70" s="649"/>
      <c r="J70" s="649"/>
      <c r="K70" s="649"/>
      <c r="L70" s="639">
        <f>(I70+J70+K70)/3</f>
        <v>0</v>
      </c>
      <c r="M70" s="639">
        <f>H70</f>
        <v>0</v>
      </c>
      <c r="N70" s="639">
        <f>L70</f>
        <v>0</v>
      </c>
      <c r="O70" s="435">
        <f>'Прил.10 прочие'!T49</f>
        <v>0</v>
      </c>
      <c r="P70" s="435"/>
      <c r="Q70" s="639">
        <f>O70+P70</f>
        <v>0</v>
      </c>
      <c r="R70" s="634"/>
      <c r="S70" s="639" t="e">
        <f t="shared" si="6"/>
        <v>#DIV/0!</v>
      </c>
      <c r="T70" s="639" t="e">
        <f t="shared" si="6"/>
        <v>#DIV/0!</v>
      </c>
    </row>
    <row r="71" spans="1:24" s="636" customFormat="1" ht="67.5" customHeight="1" x14ac:dyDescent="0.25">
      <c r="A71" s="637" t="s">
        <v>502</v>
      </c>
      <c r="B71" s="648" t="s">
        <v>431</v>
      </c>
      <c r="C71" s="1029"/>
      <c r="D71" s="1029"/>
      <c r="E71" s="639" t="s">
        <v>86</v>
      </c>
      <c r="F71" s="639" t="s">
        <v>86</v>
      </c>
      <c r="G71" s="639" t="s">
        <v>86</v>
      </c>
      <c r="H71" s="639" t="s">
        <v>86</v>
      </c>
      <c r="I71" s="639" t="s">
        <v>86</v>
      </c>
      <c r="J71" s="639" t="s">
        <v>86</v>
      </c>
      <c r="K71" s="639" t="s">
        <v>86</v>
      </c>
      <c r="L71" s="639" t="s">
        <v>86</v>
      </c>
      <c r="M71" s="642">
        <f>'Прил.10 прочие'!T36</f>
        <v>0</v>
      </c>
      <c r="N71" s="642">
        <f>'Прил.10 прочие'!AX36</f>
        <v>0</v>
      </c>
      <c r="O71" s="435">
        <f>'Прил.10 прочие'!T36</f>
        <v>0</v>
      </c>
      <c r="P71" s="642"/>
      <c r="Q71" s="639">
        <f>O71+P71</f>
        <v>0</v>
      </c>
      <c r="R71" s="634"/>
      <c r="S71" s="639" t="e">
        <f t="shared" si="6"/>
        <v>#DIV/0!</v>
      </c>
      <c r="T71" s="639" t="e">
        <f t="shared" si="6"/>
        <v>#DIV/0!</v>
      </c>
    </row>
    <row r="72" spans="1:24" s="636" customFormat="1" ht="33" customHeight="1" x14ac:dyDescent="0.25">
      <c r="A72" s="637" t="s">
        <v>582</v>
      </c>
      <c r="B72" s="648" t="s">
        <v>426</v>
      </c>
      <c r="C72" s="1029"/>
      <c r="D72" s="1029"/>
      <c r="E72" s="639" t="s">
        <v>86</v>
      </c>
      <c r="F72" s="639" t="s">
        <v>86</v>
      </c>
      <c r="G72" s="639" t="s">
        <v>86</v>
      </c>
      <c r="H72" s="639" t="s">
        <v>86</v>
      </c>
      <c r="I72" s="639" t="s">
        <v>86</v>
      </c>
      <c r="J72" s="639" t="s">
        <v>86</v>
      </c>
      <c r="K72" s="639" t="s">
        <v>86</v>
      </c>
      <c r="L72" s="639" t="s">
        <v>86</v>
      </c>
      <c r="M72" s="642">
        <f>'Прил.10 прочие'!T37</f>
        <v>0</v>
      </c>
      <c r="N72" s="642">
        <f>'Прил.10 прочие'!AX37</f>
        <v>0</v>
      </c>
      <c r="O72" s="435">
        <f>'Прил.10 прочие'!T37</f>
        <v>0</v>
      </c>
      <c r="P72" s="642"/>
      <c r="Q72" s="639">
        <f>(O72+P72)</f>
        <v>0</v>
      </c>
      <c r="R72" s="654"/>
      <c r="S72" s="639" t="e">
        <f t="shared" si="6"/>
        <v>#DIV/0!</v>
      </c>
      <c r="T72" s="639" t="e">
        <f t="shared" si="6"/>
        <v>#DIV/0!</v>
      </c>
    </row>
    <row r="73" spans="1:24" s="636" customFormat="1" ht="17.25" customHeight="1" x14ac:dyDescent="0.25">
      <c r="A73" s="637" t="s">
        <v>503</v>
      </c>
      <c r="B73" s="648">
        <v>310</v>
      </c>
      <c r="C73" s="1030" t="s">
        <v>534</v>
      </c>
      <c r="D73" s="1030"/>
      <c r="E73" s="545" t="s">
        <v>86</v>
      </c>
      <c r="F73" s="545" t="s">
        <v>86</v>
      </c>
      <c r="G73" s="673"/>
      <c r="H73" s="639" t="s">
        <v>86</v>
      </c>
      <c r="I73" s="547"/>
      <c r="J73" s="547"/>
      <c r="K73" s="548"/>
      <c r="L73" s="639" t="s">
        <v>86</v>
      </c>
      <c r="M73" s="639">
        <f>G73</f>
        <v>0</v>
      </c>
      <c r="N73" s="639">
        <f>K73</f>
        <v>0</v>
      </c>
      <c r="O73" s="674">
        <f>'Прил.10 прочие'!T39</f>
        <v>0</v>
      </c>
      <c r="P73" s="674"/>
      <c r="Q73" s="639">
        <f>O73+P73</f>
        <v>0</v>
      </c>
      <c r="R73" s="634"/>
      <c r="S73" s="639" t="e">
        <f t="shared" si="6"/>
        <v>#DIV/0!</v>
      </c>
      <c r="T73" s="639" t="e">
        <f t="shared" si="6"/>
        <v>#DIV/0!</v>
      </c>
    </row>
    <row r="74" spans="1:24" s="636" customFormat="1" ht="18" customHeight="1" x14ac:dyDescent="0.25">
      <c r="A74" s="637" t="s">
        <v>583</v>
      </c>
      <c r="B74" s="648">
        <v>340</v>
      </c>
      <c r="C74" s="1030"/>
      <c r="D74" s="1030"/>
      <c r="E74" s="639" t="s">
        <v>86</v>
      </c>
      <c r="F74" s="639" t="s">
        <v>86</v>
      </c>
      <c r="G74" s="649"/>
      <c r="H74" s="639" t="s">
        <v>86</v>
      </c>
      <c r="I74" s="639" t="s">
        <v>86</v>
      </c>
      <c r="J74" s="639" t="s">
        <v>86</v>
      </c>
      <c r="K74" s="649"/>
      <c r="L74" s="639" t="s">
        <v>86</v>
      </c>
      <c r="M74" s="639">
        <f>G74</f>
        <v>0</v>
      </c>
      <c r="N74" s="639">
        <f>K74</f>
        <v>0</v>
      </c>
      <c r="O74" s="659">
        <f>'Прил.10 прочие'!T43</f>
        <v>0</v>
      </c>
      <c r="P74" s="659"/>
      <c r="Q74" s="639">
        <f>O74+P74</f>
        <v>0</v>
      </c>
      <c r="R74" s="634"/>
      <c r="S74" s="639" t="e">
        <f t="shared" si="6"/>
        <v>#DIV/0!</v>
      </c>
      <c r="T74" s="639" t="e">
        <f t="shared" si="6"/>
        <v>#DIV/0!</v>
      </c>
    </row>
    <row r="75" spans="1:24" s="636" customFormat="1" ht="20.25" customHeight="1" x14ac:dyDescent="0.25">
      <c r="A75" s="643" t="s">
        <v>584</v>
      </c>
      <c r="B75" s="645"/>
      <c r="C75" s="1031"/>
      <c r="D75" s="1031"/>
      <c r="E75" s="646" t="s">
        <v>86</v>
      </c>
      <c r="F75" s="646" t="s">
        <v>86</v>
      </c>
      <c r="G75" s="646" t="s">
        <v>86</v>
      </c>
      <c r="H75" s="646" t="s">
        <v>86</v>
      </c>
      <c r="I75" s="646" t="s">
        <v>86</v>
      </c>
      <c r="J75" s="646" t="s">
        <v>86</v>
      </c>
      <c r="K75" s="646" t="s">
        <v>86</v>
      </c>
      <c r="L75" s="646" t="s">
        <v>86</v>
      </c>
      <c r="M75" s="647">
        <f>SUM(M63:M74)-M68</f>
        <v>0</v>
      </c>
      <c r="N75" s="647">
        <f>SUM(N63:N74)</f>
        <v>0</v>
      </c>
      <c r="O75" s="647">
        <f>SUM(O63:O74)-O68</f>
        <v>0</v>
      </c>
      <c r="P75" s="647">
        <f>SUM(P63:P74)</f>
        <v>0</v>
      </c>
      <c r="Q75" s="647">
        <f>SUM(Q63:Q74)</f>
        <v>0</v>
      </c>
      <c r="R75" s="634"/>
      <c r="S75" s="647" t="e">
        <f>S63+S64+S65+S66+S67+S69+S71+S72+S73+S74+S70</f>
        <v>#DIV/0!</v>
      </c>
      <c r="T75" s="647" t="e">
        <f>T63+T64+T65+T66+T67+T69+T71+T72+T73+T74+T70</f>
        <v>#DIV/0!</v>
      </c>
      <c r="U75" s="675"/>
      <c r="V75" s="675"/>
      <c r="W75" s="675"/>
      <c r="X75" s="675"/>
    </row>
    <row r="76" spans="1:24" s="636" customFormat="1" ht="20.25" hidden="1" customHeight="1" x14ac:dyDescent="0.25">
      <c r="A76" s="643" t="s">
        <v>585</v>
      </c>
      <c r="B76" s="645"/>
      <c r="C76" s="676"/>
      <c r="D76" s="677"/>
      <c r="E76" s="646"/>
      <c r="F76" s="646"/>
      <c r="G76" s="646"/>
      <c r="H76" s="646"/>
      <c r="I76" s="646"/>
      <c r="J76" s="646"/>
      <c r="K76" s="646"/>
      <c r="L76" s="646"/>
      <c r="M76" s="646"/>
      <c r="N76" s="646"/>
      <c r="O76" s="646"/>
      <c r="P76" s="646"/>
      <c r="Q76" s="646"/>
      <c r="R76" s="634"/>
      <c r="S76" s="646"/>
      <c r="T76" s="646"/>
      <c r="U76" s="675"/>
      <c r="V76" s="675"/>
      <c r="W76" s="675"/>
      <c r="X76" s="675"/>
    </row>
    <row r="77" spans="1:24" s="636" customFormat="1" ht="21" customHeight="1" x14ac:dyDescent="0.25">
      <c r="A77" s="1032" t="s">
        <v>586</v>
      </c>
      <c r="B77" s="1032"/>
      <c r="C77" s="1032"/>
      <c r="D77" s="1032"/>
      <c r="E77" s="1032"/>
      <c r="F77" s="1032"/>
      <c r="G77" s="1032"/>
      <c r="H77" s="1032"/>
      <c r="I77" s="1032"/>
      <c r="J77" s="1032"/>
      <c r="K77" s="1032"/>
      <c r="L77" s="1032"/>
      <c r="M77" s="1032"/>
      <c r="N77" s="1032"/>
      <c r="O77" s="1032"/>
      <c r="P77" s="1032"/>
      <c r="Q77" s="678">
        <f>Q31+Q61</f>
        <v>0</v>
      </c>
      <c r="R77" s="634"/>
      <c r="S77" s="678"/>
      <c r="T77" s="678"/>
      <c r="U77" s="675"/>
      <c r="V77" s="675"/>
      <c r="W77" s="675"/>
      <c r="X77" s="675"/>
    </row>
    <row r="78" spans="1:24" s="667" customFormat="1" ht="33.6" customHeight="1" x14ac:dyDescent="0.25">
      <c r="A78" s="662" t="s">
        <v>587</v>
      </c>
      <c r="B78" s="679"/>
      <c r="C78" s="1033"/>
      <c r="D78" s="1033"/>
      <c r="E78" s="664" t="s">
        <v>86</v>
      </c>
      <c r="F78" s="664" t="s">
        <v>86</v>
      </c>
      <c r="G78" s="664" t="s">
        <v>86</v>
      </c>
      <c r="H78" s="664" t="s">
        <v>86</v>
      </c>
      <c r="I78" s="664" t="s">
        <v>86</v>
      </c>
      <c r="J78" s="664" t="s">
        <v>86</v>
      </c>
      <c r="K78" s="664" t="s">
        <v>86</v>
      </c>
      <c r="L78" s="664" t="s">
        <v>86</v>
      </c>
      <c r="M78" s="680">
        <f>M75+M59+M49</f>
        <v>0</v>
      </c>
      <c r="N78" s="680">
        <f>N75+N59+N49</f>
        <v>0</v>
      </c>
      <c r="O78" s="680">
        <f>O75+O59+O49</f>
        <v>0</v>
      </c>
      <c r="P78" s="680">
        <f>P75+P59+P49</f>
        <v>0</v>
      </c>
      <c r="Q78" s="680">
        <f>Q75+Q59+Q49</f>
        <v>0</v>
      </c>
      <c r="R78" s="666"/>
      <c r="S78" s="680" t="e">
        <f>S75+S59+S49</f>
        <v>#DIV/0!</v>
      </c>
      <c r="T78" s="680" t="e">
        <f>T75+T59+T49</f>
        <v>#DIV/0!</v>
      </c>
      <c r="U78" s="681"/>
      <c r="V78" s="1028"/>
      <c r="W78" s="1028"/>
      <c r="X78" s="1028"/>
    </row>
    <row r="79" spans="1:24" s="636" customFormat="1" ht="21.75" customHeight="1" x14ac:dyDescent="0.25">
      <c r="A79" s="682" t="s">
        <v>588</v>
      </c>
      <c r="B79" s="683"/>
      <c r="C79" s="1025"/>
      <c r="D79" s="1025"/>
      <c r="E79" s="684"/>
      <c r="F79" s="684"/>
      <c r="G79" s="684"/>
      <c r="H79" s="684"/>
      <c r="I79" s="684"/>
      <c r="J79" s="684"/>
      <c r="K79" s="684"/>
      <c r="L79" s="684"/>
      <c r="M79" s="684"/>
      <c r="N79" s="684"/>
      <c r="O79" s="684"/>
      <c r="P79" s="684"/>
      <c r="Q79" s="684"/>
      <c r="R79" s="634"/>
      <c r="S79" s="684"/>
      <c r="T79" s="684"/>
      <c r="U79" s="681"/>
      <c r="V79" s="1028"/>
      <c r="W79" s="1028"/>
      <c r="X79" s="1028"/>
    </row>
    <row r="80" spans="1:24" s="636" customFormat="1" ht="18.75" x14ac:dyDescent="0.3">
      <c r="A80" s="637" t="s">
        <v>530</v>
      </c>
      <c r="B80" s="648">
        <v>211</v>
      </c>
      <c r="C80" s="1025"/>
      <c r="D80" s="1025"/>
      <c r="E80" s="639" t="s">
        <v>86</v>
      </c>
      <c r="F80" s="639" t="s">
        <v>86</v>
      </c>
      <c r="G80" s="639" t="s">
        <v>86</v>
      </c>
      <c r="H80" s="639" t="s">
        <v>86</v>
      </c>
      <c r="I80" s="639" t="s">
        <v>86</v>
      </c>
      <c r="J80" s="639" t="s">
        <v>86</v>
      </c>
      <c r="K80" s="639" t="s">
        <v>86</v>
      </c>
      <c r="L80" s="639" t="s">
        <v>86</v>
      </c>
      <c r="M80" s="642">
        <f t="shared" ref="M80:Q81" si="7">M16+M47</f>
        <v>0</v>
      </c>
      <c r="N80" s="639">
        <f t="shared" si="7"/>
        <v>0</v>
      </c>
      <c r="O80" s="642">
        <v>0</v>
      </c>
      <c r="P80" s="639">
        <f t="shared" si="7"/>
        <v>0</v>
      </c>
      <c r="Q80" s="639">
        <v>0</v>
      </c>
      <c r="R80" s="654"/>
      <c r="S80" s="639" t="e">
        <f>S16+S47</f>
        <v>#DIV/0!</v>
      </c>
      <c r="T80" s="639" t="e">
        <f>T16+T47</f>
        <v>#DIV/0!</v>
      </c>
      <c r="U80" s="607"/>
      <c r="V80" s="685"/>
      <c r="W80" s="685"/>
      <c r="X80" s="685"/>
    </row>
    <row r="81" spans="1:25" s="636" customFormat="1" ht="18.75" x14ac:dyDescent="0.3">
      <c r="A81" s="637" t="s">
        <v>589</v>
      </c>
      <c r="B81" s="648">
        <v>213</v>
      </c>
      <c r="C81" s="1025"/>
      <c r="D81" s="1025"/>
      <c r="E81" s="639" t="s">
        <v>86</v>
      </c>
      <c r="F81" s="639" t="s">
        <v>86</v>
      </c>
      <c r="G81" s="639" t="s">
        <v>86</v>
      </c>
      <c r="H81" s="639" t="s">
        <v>86</v>
      </c>
      <c r="I81" s="639" t="s">
        <v>86</v>
      </c>
      <c r="J81" s="639" t="s">
        <v>86</v>
      </c>
      <c r="K81" s="639" t="s">
        <v>86</v>
      </c>
      <c r="L81" s="639" t="s">
        <v>86</v>
      </c>
      <c r="M81" s="642">
        <f t="shared" si="7"/>
        <v>0</v>
      </c>
      <c r="N81" s="639">
        <f t="shared" si="7"/>
        <v>0</v>
      </c>
      <c r="O81" s="642">
        <v>0</v>
      </c>
      <c r="P81" s="639">
        <f t="shared" si="7"/>
        <v>0</v>
      </c>
      <c r="Q81" s="639">
        <v>0</v>
      </c>
      <c r="R81" s="654"/>
      <c r="S81" s="639" t="e">
        <f>S17+S48</f>
        <v>#DIV/0!</v>
      </c>
      <c r="T81" s="639" t="e">
        <f>T17+T48</f>
        <v>#DIV/0!</v>
      </c>
      <c r="U81" s="607"/>
      <c r="V81" s="685"/>
      <c r="W81" s="685"/>
      <c r="X81" s="685"/>
    </row>
    <row r="82" spans="1:25" s="636" customFormat="1" ht="18.75" x14ac:dyDescent="0.3">
      <c r="A82" s="637" t="s">
        <v>491</v>
      </c>
      <c r="B82" s="648">
        <v>212</v>
      </c>
      <c r="C82" s="1025"/>
      <c r="D82" s="1025"/>
      <c r="E82" s="639" t="s">
        <v>86</v>
      </c>
      <c r="F82" s="639" t="s">
        <v>86</v>
      </c>
      <c r="G82" s="639" t="s">
        <v>86</v>
      </c>
      <c r="H82" s="639" t="s">
        <v>86</v>
      </c>
      <c r="I82" s="639" t="s">
        <v>86</v>
      </c>
      <c r="J82" s="639" t="s">
        <v>86</v>
      </c>
      <c r="K82" s="639" t="s">
        <v>86</v>
      </c>
      <c r="L82" s="639" t="s">
        <v>86</v>
      </c>
      <c r="M82" s="642">
        <f>M33+M63</f>
        <v>0</v>
      </c>
      <c r="N82" s="639">
        <f>N33+N63</f>
        <v>0</v>
      </c>
      <c r="O82" s="642">
        <f>O33+O63</f>
        <v>0</v>
      </c>
      <c r="P82" s="639">
        <f>P33+P63</f>
        <v>0</v>
      </c>
      <c r="Q82" s="639">
        <f>Q33+Q63</f>
        <v>0</v>
      </c>
      <c r="R82" s="654"/>
      <c r="S82" s="639" t="e">
        <f>S33+S63</f>
        <v>#DIV/0!</v>
      </c>
      <c r="T82" s="639" t="e">
        <f>T33+T63</f>
        <v>#DIV/0!</v>
      </c>
      <c r="U82" s="607"/>
      <c r="V82" s="685"/>
      <c r="W82" s="685"/>
      <c r="X82" s="685"/>
    </row>
    <row r="83" spans="1:25" s="636" customFormat="1" ht="18.75" x14ac:dyDescent="0.3">
      <c r="A83" s="640" t="s">
        <v>493</v>
      </c>
      <c r="B83" s="648">
        <v>221</v>
      </c>
      <c r="C83" s="1025"/>
      <c r="D83" s="1025"/>
      <c r="E83" s="639" t="s">
        <v>86</v>
      </c>
      <c r="F83" s="639" t="s">
        <v>86</v>
      </c>
      <c r="G83" s="639" t="s">
        <v>86</v>
      </c>
      <c r="H83" s="639" t="s">
        <v>86</v>
      </c>
      <c r="I83" s="639" t="s">
        <v>86</v>
      </c>
      <c r="J83" s="639" t="s">
        <v>86</v>
      </c>
      <c r="K83" s="639" t="s">
        <v>86</v>
      </c>
      <c r="L83" s="639" t="s">
        <v>86</v>
      </c>
      <c r="M83" s="642">
        <f t="shared" ref="M83:P84" si="8">M64+M20</f>
        <v>0</v>
      </c>
      <c r="N83" s="642">
        <f t="shared" si="8"/>
        <v>0</v>
      </c>
      <c r="O83" s="642">
        <f t="shared" si="8"/>
        <v>0</v>
      </c>
      <c r="P83" s="642">
        <f t="shared" si="8"/>
        <v>0</v>
      </c>
      <c r="Q83" s="639">
        <f>Q20+Q64</f>
        <v>0</v>
      </c>
      <c r="R83" s="654"/>
      <c r="S83" s="639" t="e">
        <f>S20+S64</f>
        <v>#DIV/0!</v>
      </c>
      <c r="T83" s="639" t="e">
        <f>T20+T64</f>
        <v>#DIV/0!</v>
      </c>
      <c r="U83" s="607"/>
      <c r="V83" s="685"/>
      <c r="W83" s="685"/>
      <c r="X83" s="685"/>
    </row>
    <row r="84" spans="1:25" s="636" customFormat="1" ht="18.75" x14ac:dyDescent="0.3">
      <c r="A84" s="640" t="s">
        <v>494</v>
      </c>
      <c r="B84" s="648">
        <v>222</v>
      </c>
      <c r="C84" s="1025"/>
      <c r="D84" s="1025"/>
      <c r="E84" s="639" t="s">
        <v>86</v>
      </c>
      <c r="F84" s="639" t="s">
        <v>86</v>
      </c>
      <c r="G84" s="639" t="s">
        <v>86</v>
      </c>
      <c r="H84" s="639" t="s">
        <v>86</v>
      </c>
      <c r="I84" s="639" t="s">
        <v>86</v>
      </c>
      <c r="J84" s="639" t="s">
        <v>86</v>
      </c>
      <c r="K84" s="639" t="s">
        <v>86</v>
      </c>
      <c r="L84" s="639" t="s">
        <v>86</v>
      </c>
      <c r="M84" s="642">
        <f t="shared" si="8"/>
        <v>0</v>
      </c>
      <c r="N84" s="642">
        <f t="shared" si="8"/>
        <v>0</v>
      </c>
      <c r="O84" s="642">
        <f t="shared" si="8"/>
        <v>0</v>
      </c>
      <c r="P84" s="642">
        <f t="shared" si="8"/>
        <v>0</v>
      </c>
      <c r="Q84" s="639">
        <f>Q21+Q65</f>
        <v>0</v>
      </c>
      <c r="R84" s="654"/>
      <c r="S84" s="639" t="e">
        <f>S21+S65</f>
        <v>#DIV/0!</v>
      </c>
      <c r="T84" s="639" t="e">
        <f>T21+T65</f>
        <v>#DIV/0!</v>
      </c>
      <c r="U84" s="607"/>
      <c r="V84" s="685"/>
      <c r="W84" s="685"/>
      <c r="X84" s="685"/>
    </row>
    <row r="85" spans="1:25" s="636" customFormat="1" ht="31.5" x14ac:dyDescent="0.3">
      <c r="A85" s="640" t="s">
        <v>545</v>
      </c>
      <c r="B85" s="648" t="s">
        <v>496</v>
      </c>
      <c r="C85" s="1025"/>
      <c r="D85" s="1025"/>
      <c r="E85" s="639" t="s">
        <v>86</v>
      </c>
      <c r="F85" s="639" t="s">
        <v>86</v>
      </c>
      <c r="G85" s="639" t="s">
        <v>86</v>
      </c>
      <c r="H85" s="639" t="s">
        <v>86</v>
      </c>
      <c r="I85" s="639" t="s">
        <v>86</v>
      </c>
      <c r="J85" s="639" t="s">
        <v>86</v>
      </c>
      <c r="K85" s="639" t="s">
        <v>86</v>
      </c>
      <c r="L85" s="639" t="s">
        <v>86</v>
      </c>
      <c r="M85" s="642">
        <f>M26+M56</f>
        <v>0</v>
      </c>
      <c r="N85" s="639">
        <f>N26+N56</f>
        <v>0</v>
      </c>
      <c r="O85" s="642">
        <f>O26+O56</f>
        <v>0</v>
      </c>
      <c r="P85" s="639">
        <f>P26+P56</f>
        <v>0</v>
      </c>
      <c r="Q85" s="639">
        <f>Q26+Q56</f>
        <v>0</v>
      </c>
      <c r="R85" s="654"/>
      <c r="S85" s="639" t="e">
        <f>S26+S56</f>
        <v>#DIV/0!</v>
      </c>
      <c r="T85" s="639" t="e">
        <f>T26+T56</f>
        <v>#DIV/0!</v>
      </c>
      <c r="U85" s="607"/>
      <c r="V85" s="685"/>
      <c r="W85" s="685"/>
      <c r="X85" s="685"/>
      <c r="Y85" s="686"/>
    </row>
    <row r="86" spans="1:25" s="636" customFormat="1" ht="15.75" x14ac:dyDescent="0.25">
      <c r="A86" s="640" t="s">
        <v>590</v>
      </c>
      <c r="B86" s="648">
        <v>223</v>
      </c>
      <c r="C86" s="1025"/>
      <c r="D86" s="1025"/>
      <c r="E86" s="639" t="s">
        <v>86</v>
      </c>
      <c r="F86" s="639" t="s">
        <v>86</v>
      </c>
      <c r="G86" s="639" t="s">
        <v>86</v>
      </c>
      <c r="H86" s="639" t="s">
        <v>86</v>
      </c>
      <c r="I86" s="639" t="s">
        <v>86</v>
      </c>
      <c r="J86" s="639" t="s">
        <v>86</v>
      </c>
      <c r="K86" s="639" t="s">
        <v>86</v>
      </c>
      <c r="L86" s="639" t="s">
        <v>86</v>
      </c>
      <c r="M86" s="651">
        <f t="shared" ref="M86:Q89" si="9">M22+M52</f>
        <v>0</v>
      </c>
      <c r="N86" s="639">
        <f t="shared" si="9"/>
        <v>0</v>
      </c>
      <c r="O86" s="651">
        <f t="shared" si="9"/>
        <v>0</v>
      </c>
      <c r="P86" s="639">
        <f t="shared" si="9"/>
        <v>0</v>
      </c>
      <c r="Q86" s="639">
        <f t="shared" si="9"/>
        <v>0</v>
      </c>
      <c r="R86" s="654"/>
      <c r="S86" s="639" t="e">
        <f t="shared" ref="S86:T89" si="10">S22+S52</f>
        <v>#DIV/0!</v>
      </c>
      <c r="T86" s="639" t="e">
        <f t="shared" si="10"/>
        <v>#DIV/0!</v>
      </c>
      <c r="U86" s="675"/>
      <c r="V86" s="675"/>
      <c r="W86" s="675"/>
      <c r="X86" s="675"/>
    </row>
    <row r="87" spans="1:25" s="636" customFormat="1" ht="15.75" customHeight="1" x14ac:dyDescent="0.25">
      <c r="A87" s="687" t="s">
        <v>591</v>
      </c>
      <c r="B87" s="648" t="s">
        <v>538</v>
      </c>
      <c r="C87" s="1025"/>
      <c r="D87" s="1025"/>
      <c r="E87" s="639" t="s">
        <v>86</v>
      </c>
      <c r="F87" s="639" t="s">
        <v>86</v>
      </c>
      <c r="G87" s="639" t="s">
        <v>86</v>
      </c>
      <c r="H87" s="639" t="s">
        <v>86</v>
      </c>
      <c r="I87" s="639" t="s">
        <v>86</v>
      </c>
      <c r="J87" s="639" t="s">
        <v>86</v>
      </c>
      <c r="K87" s="639" t="s">
        <v>86</v>
      </c>
      <c r="L87" s="639" t="s">
        <v>86</v>
      </c>
      <c r="M87" s="651">
        <f t="shared" si="9"/>
        <v>0</v>
      </c>
      <c r="N87" s="639">
        <f t="shared" si="9"/>
        <v>0</v>
      </c>
      <c r="O87" s="651">
        <f t="shared" si="9"/>
        <v>0</v>
      </c>
      <c r="P87" s="639">
        <f t="shared" si="9"/>
        <v>0</v>
      </c>
      <c r="Q87" s="639">
        <f t="shared" si="9"/>
        <v>0</v>
      </c>
      <c r="R87" s="654"/>
      <c r="S87" s="639" t="e">
        <f t="shared" si="10"/>
        <v>#DIV/0!</v>
      </c>
      <c r="T87" s="639" t="e">
        <f t="shared" si="10"/>
        <v>#DIV/0!</v>
      </c>
      <c r="U87" s="675"/>
      <c r="V87" s="675"/>
      <c r="W87" s="675"/>
      <c r="X87" s="675"/>
    </row>
    <row r="88" spans="1:25" s="636" customFormat="1" ht="15.75" x14ac:dyDescent="0.25">
      <c r="A88" s="687" t="s">
        <v>592</v>
      </c>
      <c r="B88" s="648" t="s">
        <v>541</v>
      </c>
      <c r="C88" s="1025"/>
      <c r="D88" s="1025"/>
      <c r="E88" s="639" t="s">
        <v>86</v>
      </c>
      <c r="F88" s="639" t="s">
        <v>86</v>
      </c>
      <c r="G88" s="639" t="s">
        <v>86</v>
      </c>
      <c r="H88" s="639" t="s">
        <v>86</v>
      </c>
      <c r="I88" s="639" t="s">
        <v>86</v>
      </c>
      <c r="J88" s="639" t="s">
        <v>86</v>
      </c>
      <c r="K88" s="639" t="s">
        <v>86</v>
      </c>
      <c r="L88" s="639" t="s">
        <v>86</v>
      </c>
      <c r="M88" s="651">
        <f t="shared" si="9"/>
        <v>0</v>
      </c>
      <c r="N88" s="639">
        <f t="shared" si="9"/>
        <v>0</v>
      </c>
      <c r="O88" s="651">
        <f t="shared" si="9"/>
        <v>0</v>
      </c>
      <c r="P88" s="639">
        <f t="shared" si="9"/>
        <v>0</v>
      </c>
      <c r="Q88" s="639">
        <f t="shared" si="9"/>
        <v>0</v>
      </c>
      <c r="R88" s="654"/>
      <c r="S88" s="639" t="e">
        <f t="shared" si="10"/>
        <v>#DIV/0!</v>
      </c>
      <c r="T88" s="639" t="e">
        <f t="shared" si="10"/>
        <v>#DIV/0!</v>
      </c>
    </row>
    <row r="89" spans="1:25" s="636" customFormat="1" ht="15.75" x14ac:dyDescent="0.25">
      <c r="A89" s="687" t="s">
        <v>593</v>
      </c>
      <c r="B89" s="648" t="s">
        <v>543</v>
      </c>
      <c r="C89" s="1025"/>
      <c r="D89" s="1025"/>
      <c r="E89" s="639" t="s">
        <v>86</v>
      </c>
      <c r="F89" s="639" t="s">
        <v>86</v>
      </c>
      <c r="G89" s="639" t="s">
        <v>86</v>
      </c>
      <c r="H89" s="639" t="s">
        <v>86</v>
      </c>
      <c r="I89" s="639" t="s">
        <v>86</v>
      </c>
      <c r="J89" s="639" t="s">
        <v>86</v>
      </c>
      <c r="K89" s="639" t="s">
        <v>86</v>
      </c>
      <c r="L89" s="639" t="s">
        <v>86</v>
      </c>
      <c r="M89" s="651">
        <f t="shared" si="9"/>
        <v>0</v>
      </c>
      <c r="N89" s="639">
        <f t="shared" si="9"/>
        <v>0</v>
      </c>
      <c r="O89" s="651">
        <f t="shared" si="9"/>
        <v>0</v>
      </c>
      <c r="P89" s="639">
        <f t="shared" si="9"/>
        <v>0</v>
      </c>
      <c r="Q89" s="639">
        <f t="shared" si="9"/>
        <v>0</v>
      </c>
      <c r="R89" s="654"/>
      <c r="S89" s="639" t="e">
        <f t="shared" si="10"/>
        <v>#DIV/0!</v>
      </c>
      <c r="T89" s="639" t="e">
        <f t="shared" si="10"/>
        <v>#DIV/0!</v>
      </c>
    </row>
    <row r="90" spans="1:25" s="636" customFormat="1" ht="15.75" x14ac:dyDescent="0.25">
      <c r="A90" s="687" t="s">
        <v>576</v>
      </c>
      <c r="B90" s="648">
        <v>224</v>
      </c>
      <c r="C90" s="1025"/>
      <c r="D90" s="1025"/>
      <c r="E90" s="639" t="s">
        <v>86</v>
      </c>
      <c r="F90" s="639" t="s">
        <v>86</v>
      </c>
      <c r="G90" s="639" t="s">
        <v>86</v>
      </c>
      <c r="H90" s="639" t="s">
        <v>86</v>
      </c>
      <c r="I90" s="639" t="s">
        <v>86</v>
      </c>
      <c r="J90" s="639" t="s">
        <v>86</v>
      </c>
      <c r="K90" s="639" t="s">
        <v>86</v>
      </c>
      <c r="L90" s="639" t="s">
        <v>86</v>
      </c>
      <c r="M90" s="639">
        <f>M66</f>
        <v>0</v>
      </c>
      <c r="N90" s="639">
        <f>N66</f>
        <v>0</v>
      </c>
      <c r="O90" s="639">
        <f>O66</f>
        <v>0</v>
      </c>
      <c r="P90" s="639">
        <f>P66</f>
        <v>0</v>
      </c>
      <c r="Q90" s="639">
        <f>Q66</f>
        <v>0</v>
      </c>
      <c r="R90" s="654"/>
      <c r="S90" s="639" t="e">
        <f>S66</f>
        <v>#DIV/0!</v>
      </c>
      <c r="T90" s="639" t="e">
        <f>T66</f>
        <v>#DIV/0!</v>
      </c>
    </row>
    <row r="91" spans="1:25" s="636" customFormat="1" ht="15.75" x14ac:dyDescent="0.25">
      <c r="A91" s="687" t="s">
        <v>497</v>
      </c>
      <c r="B91" s="648">
        <v>225</v>
      </c>
      <c r="C91" s="1025"/>
      <c r="D91" s="1025"/>
      <c r="E91" s="639" t="s">
        <v>86</v>
      </c>
      <c r="F91" s="639" t="s">
        <v>86</v>
      </c>
      <c r="G91" s="639" t="s">
        <v>86</v>
      </c>
      <c r="H91" s="639" t="s">
        <v>86</v>
      </c>
      <c r="I91" s="639" t="s">
        <v>86</v>
      </c>
      <c r="J91" s="639" t="s">
        <v>86</v>
      </c>
      <c r="K91" s="639" t="s">
        <v>86</v>
      </c>
      <c r="L91" s="639" t="s">
        <v>86</v>
      </c>
      <c r="M91" s="639">
        <f>M35+M67</f>
        <v>0</v>
      </c>
      <c r="N91" s="639">
        <f>N35+N67</f>
        <v>0</v>
      </c>
      <c r="O91" s="639">
        <f>O35+O67</f>
        <v>0</v>
      </c>
      <c r="P91" s="639">
        <f>P35+P67</f>
        <v>0</v>
      </c>
      <c r="Q91" s="639">
        <f>Q35+Q67</f>
        <v>0</v>
      </c>
      <c r="R91" s="654"/>
      <c r="S91" s="639" t="e">
        <f>S35+S67</f>
        <v>#DIV/0!</v>
      </c>
      <c r="T91" s="639" t="e">
        <f>T35+T67</f>
        <v>#DIV/0!</v>
      </c>
    </row>
    <row r="92" spans="1:25" s="636" customFormat="1" ht="17.25" customHeight="1" x14ac:dyDescent="0.25">
      <c r="A92" s="640" t="s">
        <v>577</v>
      </c>
      <c r="B92" s="648" t="s">
        <v>578</v>
      </c>
      <c r="C92" s="1025"/>
      <c r="D92" s="1025"/>
      <c r="E92" s="639" t="s">
        <v>86</v>
      </c>
      <c r="F92" s="639" t="s">
        <v>86</v>
      </c>
      <c r="G92" s="639" t="s">
        <v>86</v>
      </c>
      <c r="H92" s="639" t="s">
        <v>86</v>
      </c>
      <c r="I92" s="639" t="s">
        <v>86</v>
      </c>
      <c r="J92" s="639" t="s">
        <v>86</v>
      </c>
      <c r="K92" s="639" t="s">
        <v>86</v>
      </c>
      <c r="L92" s="639" t="s">
        <v>86</v>
      </c>
      <c r="M92" s="639">
        <f>M68</f>
        <v>0</v>
      </c>
      <c r="N92" s="639">
        <f>N68</f>
        <v>0</v>
      </c>
      <c r="O92" s="639">
        <f>O68</f>
        <v>0</v>
      </c>
      <c r="P92" s="639">
        <f>P68</f>
        <v>0</v>
      </c>
      <c r="Q92" s="639">
        <f>Q68</f>
        <v>0</v>
      </c>
      <c r="R92" s="654"/>
      <c r="S92" s="639" t="e">
        <f>S68</f>
        <v>#DIV/0!</v>
      </c>
      <c r="T92" s="639" t="e">
        <f>T68</f>
        <v>#DIV/0!</v>
      </c>
    </row>
    <row r="93" spans="1:25" s="636" customFormat="1" ht="15.75" x14ac:dyDescent="0.25">
      <c r="A93" s="640" t="s">
        <v>498</v>
      </c>
      <c r="B93" s="648">
        <v>226</v>
      </c>
      <c r="C93" s="1025"/>
      <c r="D93" s="1025"/>
      <c r="E93" s="639" t="s">
        <v>86</v>
      </c>
      <c r="F93" s="639" t="s">
        <v>86</v>
      </c>
      <c r="G93" s="639" t="s">
        <v>86</v>
      </c>
      <c r="H93" s="639" t="s">
        <v>86</v>
      </c>
      <c r="I93" s="639" t="s">
        <v>86</v>
      </c>
      <c r="J93" s="639" t="s">
        <v>86</v>
      </c>
      <c r="K93" s="639" t="s">
        <v>86</v>
      </c>
      <c r="L93" s="639" t="s">
        <v>86</v>
      </c>
      <c r="M93" s="639">
        <f>M36+M69</f>
        <v>0</v>
      </c>
      <c r="N93" s="639">
        <f>N36+N69</f>
        <v>0</v>
      </c>
      <c r="O93" s="639">
        <f>O36+O69</f>
        <v>0</v>
      </c>
      <c r="P93" s="639">
        <f>P36+P69</f>
        <v>0</v>
      </c>
      <c r="Q93" s="639">
        <f>Q36+Q69</f>
        <v>0</v>
      </c>
      <c r="R93" s="654"/>
      <c r="S93" s="639" t="e">
        <f>S36+S69</f>
        <v>#DIV/0!</v>
      </c>
      <c r="T93" s="639" t="e">
        <f>T36+T69</f>
        <v>#DIV/0!</v>
      </c>
    </row>
    <row r="94" spans="1:25" s="636" customFormat="1" ht="16.5" customHeight="1" x14ac:dyDescent="0.25">
      <c r="A94" s="640" t="s">
        <v>547</v>
      </c>
      <c r="B94" s="648" t="s">
        <v>548</v>
      </c>
      <c r="C94" s="1025"/>
      <c r="D94" s="1025"/>
      <c r="E94" s="639" t="s">
        <v>86</v>
      </c>
      <c r="F94" s="639" t="s">
        <v>86</v>
      </c>
      <c r="G94" s="639" t="s">
        <v>86</v>
      </c>
      <c r="H94" s="639" t="s">
        <v>86</v>
      </c>
      <c r="I94" s="639" t="s">
        <v>86</v>
      </c>
      <c r="J94" s="639" t="s">
        <v>86</v>
      </c>
      <c r="K94" s="639" t="s">
        <v>86</v>
      </c>
      <c r="L94" s="639" t="s">
        <v>86</v>
      </c>
      <c r="M94" s="639">
        <f>M27+M57</f>
        <v>0</v>
      </c>
      <c r="N94" s="639">
        <f>N27+N57</f>
        <v>0</v>
      </c>
      <c r="O94" s="639">
        <f>O27+O57</f>
        <v>0</v>
      </c>
      <c r="P94" s="639">
        <f>P27+P57</f>
        <v>0</v>
      </c>
      <c r="Q94" s="639">
        <f>Q27+Q57</f>
        <v>0</v>
      </c>
      <c r="R94" s="654"/>
      <c r="S94" s="639" t="e">
        <f>S27+S57</f>
        <v>#DIV/0!</v>
      </c>
      <c r="T94" s="639" t="e">
        <f>T27+T57</f>
        <v>#DIV/0!</v>
      </c>
    </row>
    <row r="95" spans="1:25" s="636" customFormat="1" ht="15.75" x14ac:dyDescent="0.25">
      <c r="A95" s="687" t="s">
        <v>500</v>
      </c>
      <c r="B95" s="648">
        <v>262</v>
      </c>
      <c r="C95" s="1025"/>
      <c r="D95" s="1025"/>
      <c r="E95" s="639" t="s">
        <v>86</v>
      </c>
      <c r="F95" s="639" t="s">
        <v>86</v>
      </c>
      <c r="G95" s="639" t="s">
        <v>86</v>
      </c>
      <c r="H95" s="639" t="s">
        <v>86</v>
      </c>
      <c r="I95" s="639" t="s">
        <v>86</v>
      </c>
      <c r="J95" s="639" t="s">
        <v>86</v>
      </c>
      <c r="K95" s="639" t="s">
        <v>86</v>
      </c>
      <c r="L95" s="639" t="s">
        <v>86</v>
      </c>
      <c r="M95" s="639">
        <f>M34</f>
        <v>0</v>
      </c>
      <c r="N95" s="639">
        <f>N34</f>
        <v>0</v>
      </c>
      <c r="O95" s="639">
        <f>O34</f>
        <v>0</v>
      </c>
      <c r="P95" s="639">
        <f>P34</f>
        <v>0</v>
      </c>
      <c r="Q95" s="639">
        <f>Q34</f>
        <v>0</v>
      </c>
      <c r="R95" s="654"/>
      <c r="S95" s="639" t="e">
        <f>S34</f>
        <v>#DIV/0!</v>
      </c>
      <c r="T95" s="639" t="e">
        <f>T34</f>
        <v>#DIV/0!</v>
      </c>
    </row>
    <row r="96" spans="1:25" s="636" customFormat="1" ht="15.75" x14ac:dyDescent="0.25">
      <c r="A96" s="640" t="s">
        <v>594</v>
      </c>
      <c r="B96" s="648">
        <v>290</v>
      </c>
      <c r="C96" s="1025"/>
      <c r="D96" s="1025"/>
      <c r="E96" s="639" t="s">
        <v>86</v>
      </c>
      <c r="F96" s="639" t="s">
        <v>86</v>
      </c>
      <c r="G96" s="639" t="s">
        <v>86</v>
      </c>
      <c r="H96" s="639" t="s">
        <v>86</v>
      </c>
      <c r="I96" s="639" t="s">
        <v>86</v>
      </c>
      <c r="J96" s="639" t="s">
        <v>86</v>
      </c>
      <c r="K96" s="639" t="s">
        <v>86</v>
      </c>
      <c r="L96" s="639" t="s">
        <v>86</v>
      </c>
      <c r="M96" s="639">
        <f>M71+M70</f>
        <v>0</v>
      </c>
      <c r="N96" s="639">
        <f>N71+N70</f>
        <v>0</v>
      </c>
      <c r="O96" s="639">
        <f>O71+O70</f>
        <v>0</v>
      </c>
      <c r="P96" s="639">
        <f>P71+P70</f>
        <v>0</v>
      </c>
      <c r="Q96" s="639">
        <f>Q71+Q70</f>
        <v>0</v>
      </c>
      <c r="R96" s="654"/>
      <c r="S96" s="639" t="e">
        <f>S71+S70</f>
        <v>#DIV/0!</v>
      </c>
      <c r="T96" s="639" t="e">
        <f>T71+T70</f>
        <v>#DIV/0!</v>
      </c>
    </row>
    <row r="97" spans="1:23" s="636" customFormat="1" ht="35.25" customHeight="1" x14ac:dyDescent="0.25">
      <c r="A97" s="640" t="s">
        <v>582</v>
      </c>
      <c r="B97" s="648" t="s">
        <v>426</v>
      </c>
      <c r="C97" s="1025"/>
      <c r="D97" s="1025"/>
      <c r="E97" s="639" t="s">
        <v>86</v>
      </c>
      <c r="F97" s="639" t="s">
        <v>86</v>
      </c>
      <c r="G97" s="639" t="s">
        <v>86</v>
      </c>
      <c r="H97" s="639" t="s">
        <v>86</v>
      </c>
      <c r="I97" s="639" t="s">
        <v>86</v>
      </c>
      <c r="J97" s="639" t="s">
        <v>86</v>
      </c>
      <c r="K97" s="639" t="s">
        <v>86</v>
      </c>
      <c r="L97" s="639" t="s">
        <v>86</v>
      </c>
      <c r="M97" s="639">
        <f t="shared" ref="M97:Q98" si="11">M72</f>
        <v>0</v>
      </c>
      <c r="N97" s="639">
        <f t="shared" si="11"/>
        <v>0</v>
      </c>
      <c r="O97" s="639">
        <f t="shared" si="11"/>
        <v>0</v>
      </c>
      <c r="P97" s="639">
        <f t="shared" si="11"/>
        <v>0</v>
      </c>
      <c r="Q97" s="639">
        <f t="shared" si="11"/>
        <v>0</v>
      </c>
      <c r="R97" s="654"/>
      <c r="S97" s="639" t="e">
        <f>S72</f>
        <v>#DIV/0!</v>
      </c>
      <c r="T97" s="639" t="e">
        <f>T72</f>
        <v>#DIV/0!</v>
      </c>
    </row>
    <row r="98" spans="1:23" s="636" customFormat="1" ht="15.75" x14ac:dyDescent="0.25">
      <c r="A98" s="640" t="s">
        <v>503</v>
      </c>
      <c r="B98" s="648">
        <v>310</v>
      </c>
      <c r="C98" s="1025"/>
      <c r="D98" s="1025"/>
      <c r="E98" s="639" t="s">
        <v>86</v>
      </c>
      <c r="F98" s="639" t="s">
        <v>86</v>
      </c>
      <c r="G98" s="639" t="s">
        <v>86</v>
      </c>
      <c r="H98" s="639" t="s">
        <v>86</v>
      </c>
      <c r="I98" s="639" t="s">
        <v>86</v>
      </c>
      <c r="J98" s="639" t="s">
        <v>86</v>
      </c>
      <c r="K98" s="639" t="s">
        <v>86</v>
      </c>
      <c r="L98" s="639" t="s">
        <v>86</v>
      </c>
      <c r="M98" s="639">
        <f t="shared" si="11"/>
        <v>0</v>
      </c>
      <c r="N98" s="639">
        <f t="shared" si="11"/>
        <v>0</v>
      </c>
      <c r="O98" s="639">
        <f t="shared" si="11"/>
        <v>0</v>
      </c>
      <c r="P98" s="639">
        <f t="shared" si="11"/>
        <v>0</v>
      </c>
      <c r="Q98" s="639">
        <f t="shared" si="11"/>
        <v>0</v>
      </c>
      <c r="R98" s="654"/>
      <c r="S98" s="639" t="e">
        <f>S73</f>
        <v>#DIV/0!</v>
      </c>
      <c r="T98" s="639" t="e">
        <f>T73</f>
        <v>#DIV/0!</v>
      </c>
    </row>
    <row r="99" spans="1:23" s="636" customFormat="1" ht="15.75" x14ac:dyDescent="0.25">
      <c r="A99" s="640" t="s">
        <v>583</v>
      </c>
      <c r="B99" s="648">
        <v>340</v>
      </c>
      <c r="C99" s="1025"/>
      <c r="D99" s="1025"/>
      <c r="E99" s="639" t="s">
        <v>86</v>
      </c>
      <c r="F99" s="639" t="s">
        <v>86</v>
      </c>
      <c r="G99" s="639" t="s">
        <v>86</v>
      </c>
      <c r="H99" s="639" t="s">
        <v>86</v>
      </c>
      <c r="I99" s="639" t="s">
        <v>86</v>
      </c>
      <c r="J99" s="639" t="s">
        <v>86</v>
      </c>
      <c r="K99" s="639" t="s">
        <v>86</v>
      </c>
      <c r="L99" s="639" t="s">
        <v>86</v>
      </c>
      <c r="M99" s="639">
        <f>M37+M38+M74</f>
        <v>0</v>
      </c>
      <c r="N99" s="639">
        <f>N37+N38+N74</f>
        <v>0</v>
      </c>
      <c r="O99" s="639">
        <f>O37+O38+O74</f>
        <v>0</v>
      </c>
      <c r="P99" s="639">
        <f>P37+P38+P74</f>
        <v>0</v>
      </c>
      <c r="Q99" s="639">
        <f>Q37+Q38+Q74</f>
        <v>0</v>
      </c>
      <c r="R99" s="654"/>
      <c r="S99" s="639" t="e">
        <f>S37+S38+S74</f>
        <v>#DIV/0!</v>
      </c>
      <c r="T99" s="639" t="e">
        <f>T37+T38+T74</f>
        <v>#DIV/0!</v>
      </c>
    </row>
    <row r="100" spans="1:23" s="636" customFormat="1" ht="15.75" x14ac:dyDescent="0.25">
      <c r="A100" s="687" t="s">
        <v>595</v>
      </c>
      <c r="B100" s="648" t="s">
        <v>550</v>
      </c>
      <c r="C100" s="1025"/>
      <c r="D100" s="1025"/>
      <c r="E100" s="639" t="s">
        <v>86</v>
      </c>
      <c r="F100" s="639" t="s">
        <v>86</v>
      </c>
      <c r="G100" s="639" t="s">
        <v>86</v>
      </c>
      <c r="H100" s="639" t="s">
        <v>86</v>
      </c>
      <c r="I100" s="639" t="s">
        <v>86</v>
      </c>
      <c r="J100" s="639" t="s">
        <v>86</v>
      </c>
      <c r="K100" s="639" t="s">
        <v>86</v>
      </c>
      <c r="L100" s="639" t="s">
        <v>86</v>
      </c>
      <c r="M100" s="639">
        <f>M58+M28</f>
        <v>0</v>
      </c>
      <c r="N100" s="639">
        <f>N58+N28</f>
        <v>0</v>
      </c>
      <c r="O100" s="639">
        <f>O58+O28</f>
        <v>0</v>
      </c>
      <c r="P100" s="639">
        <f>P58+P28</f>
        <v>0</v>
      </c>
      <c r="Q100" s="639">
        <f>Q58+Q28</f>
        <v>0</v>
      </c>
      <c r="R100" s="654"/>
      <c r="S100" s="639" t="e">
        <f>S58+S28</f>
        <v>#DIV/0!</v>
      </c>
      <c r="T100" s="639" t="e">
        <f>T58+T28</f>
        <v>#DIV/0!</v>
      </c>
    </row>
    <row r="101" spans="1:23" s="636" customFormat="1" ht="18.75" customHeight="1" x14ac:dyDescent="0.25">
      <c r="A101" s="640" t="s">
        <v>557</v>
      </c>
      <c r="B101" s="648" t="s">
        <v>558</v>
      </c>
      <c r="C101" s="1025"/>
      <c r="D101" s="1025"/>
      <c r="E101" s="639" t="s">
        <v>86</v>
      </c>
      <c r="F101" s="639" t="s">
        <v>86</v>
      </c>
      <c r="G101" s="639" t="s">
        <v>86</v>
      </c>
      <c r="H101" s="639" t="s">
        <v>86</v>
      </c>
      <c r="I101" s="639" t="s">
        <v>86</v>
      </c>
      <c r="J101" s="639" t="s">
        <v>86</v>
      </c>
      <c r="K101" s="639" t="s">
        <v>86</v>
      </c>
      <c r="L101" s="639" t="s">
        <v>86</v>
      </c>
      <c r="M101" s="639">
        <f t="shared" ref="M101:Q102" si="12">M39</f>
        <v>0</v>
      </c>
      <c r="N101" s="639">
        <f t="shared" si="12"/>
        <v>0</v>
      </c>
      <c r="O101" s="639">
        <f t="shared" si="12"/>
        <v>0</v>
      </c>
      <c r="P101" s="639">
        <f t="shared" si="12"/>
        <v>0</v>
      </c>
      <c r="Q101" s="639">
        <f t="shared" si="12"/>
        <v>0</v>
      </c>
      <c r="R101" s="654"/>
      <c r="S101" s="639" t="e">
        <f>S39</f>
        <v>#DIV/0!</v>
      </c>
      <c r="T101" s="639" t="e">
        <f>T39</f>
        <v>#DIV/0!</v>
      </c>
    </row>
    <row r="102" spans="1:23" s="636" customFormat="1" ht="18.75" customHeight="1" x14ac:dyDescent="0.25">
      <c r="A102" s="640" t="s">
        <v>596</v>
      </c>
      <c r="B102" s="648" t="s">
        <v>561</v>
      </c>
      <c r="C102" s="1025"/>
      <c r="D102" s="1025"/>
      <c r="E102" s="639" t="str">
        <f>E40</f>
        <v>Х</v>
      </c>
      <c r="F102" s="639" t="str">
        <f>F40</f>
        <v>Х</v>
      </c>
      <c r="G102" s="639" t="s">
        <v>86</v>
      </c>
      <c r="H102" s="639" t="str">
        <f>H40</f>
        <v>Х</v>
      </c>
      <c r="I102" s="639" t="str">
        <f>I40</f>
        <v>Х</v>
      </c>
      <c r="J102" s="639" t="str">
        <f>J40</f>
        <v>Х</v>
      </c>
      <c r="K102" s="639" t="s">
        <v>86</v>
      </c>
      <c r="L102" s="639" t="str">
        <f>L40</f>
        <v>Х</v>
      </c>
      <c r="M102" s="639">
        <f t="shared" si="12"/>
        <v>0</v>
      </c>
      <c r="N102" s="639">
        <f t="shared" si="12"/>
        <v>0</v>
      </c>
      <c r="O102" s="639">
        <f t="shared" si="12"/>
        <v>0</v>
      </c>
      <c r="P102" s="639">
        <f t="shared" si="12"/>
        <v>0</v>
      </c>
      <c r="Q102" s="639">
        <f t="shared" si="12"/>
        <v>0</v>
      </c>
      <c r="R102" s="654"/>
      <c r="S102" s="639" t="e">
        <f>S40</f>
        <v>#DIV/0!</v>
      </c>
      <c r="T102" s="639" t="e">
        <f>T40</f>
        <v>#DIV/0!</v>
      </c>
    </row>
    <row r="103" spans="1:23" s="691" customFormat="1" ht="20.25" customHeight="1" x14ac:dyDescent="0.25">
      <c r="A103" s="688" t="s">
        <v>597</v>
      </c>
      <c r="B103" s="689"/>
      <c r="C103" s="1026"/>
      <c r="D103" s="1026"/>
      <c r="E103" s="690"/>
      <c r="F103" s="690"/>
      <c r="G103" s="690"/>
      <c r="H103" s="690"/>
      <c r="I103" s="690"/>
      <c r="J103" s="690"/>
      <c r="K103" s="690"/>
      <c r="L103" s="690"/>
      <c r="M103" s="665">
        <f>SUM(M80:M102)</f>
        <v>0</v>
      </c>
      <c r="N103" s="665">
        <f>SUM(N80:N102)</f>
        <v>0</v>
      </c>
      <c r="O103" s="665">
        <f>SUM(O80:O102)-O92</f>
        <v>0</v>
      </c>
      <c r="P103" s="665">
        <f>SUM(P80:P102)</f>
        <v>0</v>
      </c>
      <c r="Q103" s="665">
        <f>SUM(Q80:Q102)</f>
        <v>0</v>
      </c>
      <c r="R103" s="654"/>
      <c r="S103" s="665" t="e">
        <f>SUM(S80:S102)</f>
        <v>#DIV/0!</v>
      </c>
      <c r="T103" s="665" t="e">
        <f>SUM(T80:T102)</f>
        <v>#DIV/0!</v>
      </c>
    </row>
    <row r="104" spans="1:23" s="619" customFormat="1" ht="15.75" x14ac:dyDescent="0.25">
      <c r="A104" s="620"/>
      <c r="B104" s="692"/>
      <c r="C104" s="692"/>
      <c r="D104" s="692"/>
      <c r="E104" s="667"/>
      <c r="F104" s="667"/>
      <c r="G104" s="667"/>
      <c r="H104" s="667"/>
      <c r="I104" s="667"/>
      <c r="J104" s="667"/>
      <c r="K104" s="667"/>
      <c r="L104" s="667"/>
      <c r="M104" s="667"/>
      <c r="N104" s="667"/>
      <c r="O104" s="667"/>
      <c r="P104" s="667"/>
      <c r="Q104" s="667"/>
      <c r="R104" s="693"/>
      <c r="S104" s="667"/>
      <c r="T104" s="667"/>
    </row>
    <row r="105" spans="1:23" s="619" customFormat="1" ht="15.75" customHeight="1" x14ac:dyDescent="0.25">
      <c r="A105" s="694" t="s">
        <v>599</v>
      </c>
      <c r="B105" s="692"/>
      <c r="C105" s="694"/>
      <c r="D105" s="694"/>
      <c r="E105" s="694"/>
      <c r="F105" s="694"/>
      <c r="G105" s="694"/>
      <c r="H105" s="694"/>
      <c r="I105" s="694"/>
      <c r="J105" s="694"/>
      <c r="K105" s="694"/>
      <c r="L105" s="694"/>
      <c r="M105" s="694"/>
      <c r="N105" s="694"/>
      <c r="O105" s="695"/>
      <c r="P105" s="695"/>
      <c r="Q105" s="696">
        <f>Q103</f>
        <v>0</v>
      </c>
      <c r="R105" s="696"/>
      <c r="S105" s="696" t="e">
        <f>S103</f>
        <v>#DIV/0!</v>
      </c>
      <c r="T105" s="696" t="e">
        <f>T103</f>
        <v>#DIV/0!</v>
      </c>
      <c r="V105" s="1027" t="s">
        <v>656</v>
      </c>
      <c r="W105" s="1027" t="s">
        <v>657</v>
      </c>
    </row>
    <row r="106" spans="1:23" s="619" customFormat="1" ht="12.75" customHeight="1" x14ac:dyDescent="0.25">
      <c r="A106" s="694" t="s">
        <v>601</v>
      </c>
      <c r="B106" s="695"/>
      <c r="C106" s="697"/>
      <c r="D106" s="697"/>
      <c r="E106" s="697"/>
      <c r="F106" s="697"/>
      <c r="G106" s="697"/>
      <c r="H106" s="697"/>
      <c r="I106" s="697"/>
      <c r="J106" s="697"/>
      <c r="K106" s="697"/>
      <c r="L106" s="697"/>
      <c r="M106" s="697"/>
      <c r="N106" s="697"/>
      <c r="O106" s="667"/>
      <c r="P106" s="667"/>
      <c r="Q106" s="698"/>
      <c r="R106" s="696"/>
      <c r="S106" s="698"/>
      <c r="T106" s="698"/>
      <c r="V106" s="1027"/>
      <c r="W106" s="1027"/>
    </row>
    <row r="107" spans="1:23" s="619" customFormat="1" ht="12.75" customHeight="1" x14ac:dyDescent="0.25">
      <c r="A107" s="697" t="s">
        <v>602</v>
      </c>
      <c r="B107" s="692"/>
      <c r="C107" s="697"/>
      <c r="D107" s="697"/>
      <c r="E107" s="697"/>
      <c r="F107" s="697"/>
      <c r="G107" s="697"/>
      <c r="H107" s="697"/>
      <c r="I107" s="697"/>
      <c r="J107" s="697"/>
      <c r="K107" s="697"/>
      <c r="L107" s="697"/>
      <c r="M107" s="697"/>
      <c r="N107" s="697"/>
      <c r="O107" s="667"/>
      <c r="P107" s="667"/>
      <c r="Q107" s="698"/>
      <c r="R107" s="696"/>
      <c r="S107" s="698"/>
      <c r="T107" s="698"/>
      <c r="U107" s="699"/>
      <c r="V107" s="1027"/>
      <c r="W107" s="1027"/>
    </row>
    <row r="108" spans="1:23" s="619" customFormat="1" ht="16.5" customHeight="1" x14ac:dyDescent="0.25">
      <c r="A108" s="697" t="s">
        <v>602</v>
      </c>
      <c r="B108" s="692"/>
      <c r="C108" s="697"/>
      <c r="D108" s="697"/>
      <c r="E108" s="697"/>
      <c r="F108" s="697"/>
      <c r="G108" s="697"/>
      <c r="H108" s="697"/>
      <c r="I108" s="697"/>
      <c r="J108" s="697"/>
      <c r="K108" s="697"/>
      <c r="L108" s="697"/>
      <c r="M108" s="697"/>
      <c r="N108" s="697"/>
      <c r="O108" s="667"/>
      <c r="P108" s="667"/>
      <c r="Q108" s="700">
        <v>0.02</v>
      </c>
      <c r="R108" s="696"/>
      <c r="S108" s="700">
        <v>0.02</v>
      </c>
      <c r="T108" s="700">
        <v>0.02</v>
      </c>
      <c r="U108" s="557"/>
      <c r="V108" s="1027"/>
      <c r="W108" s="1027"/>
    </row>
    <row r="109" spans="1:23" s="619" customFormat="1" ht="15.75" x14ac:dyDescent="0.25">
      <c r="A109" s="697" t="s">
        <v>604</v>
      </c>
      <c r="B109" s="692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667"/>
      <c r="P109" s="667"/>
      <c r="Q109" s="702">
        <f>Q105+Q105*Q108</f>
        <v>0</v>
      </c>
      <c r="R109" s="696"/>
      <c r="S109" s="702" t="e">
        <f>S105+S105*S108</f>
        <v>#DIV/0!</v>
      </c>
      <c r="T109" s="702" t="e">
        <f>T105+T105*T108</f>
        <v>#DIV/0!</v>
      </c>
      <c r="U109" s="557"/>
      <c r="V109" s="1027"/>
      <c r="W109" s="1027"/>
    </row>
    <row r="110" spans="1:23" s="619" customFormat="1" ht="15.75" x14ac:dyDescent="0.25">
      <c r="A110" s="505" t="str">
        <f>'Прил.9 услуги'!C45</f>
        <v>человек 
(получателей услуг)</v>
      </c>
      <c r="B110" s="703"/>
      <c r="C110" s="697"/>
      <c r="D110" s="697"/>
      <c r="E110" s="697"/>
      <c r="F110" s="697"/>
      <c r="G110" s="697"/>
      <c r="H110" s="697"/>
      <c r="I110" s="697"/>
      <c r="J110" s="697"/>
      <c r="K110" s="697"/>
      <c r="L110" s="697"/>
      <c r="M110" s="697"/>
      <c r="N110" s="697"/>
      <c r="O110" s="667"/>
      <c r="P110" s="667"/>
      <c r="Q110" s="704">
        <f>'Прил.9 услуги'!D45</f>
        <v>0</v>
      </c>
      <c r="R110" s="696"/>
      <c r="S110" s="704"/>
      <c r="T110" s="704"/>
      <c r="U110" s="557"/>
      <c r="V110" s="557"/>
      <c r="W110" s="562"/>
    </row>
    <row r="111" spans="1:23" s="619" customFormat="1" ht="17.25" customHeight="1" x14ac:dyDescent="0.25">
      <c r="A111" s="705" t="s">
        <v>659</v>
      </c>
      <c r="B111" s="692"/>
      <c r="C111" s="697"/>
      <c r="D111" s="697"/>
      <c r="E111" s="697"/>
      <c r="F111" s="697"/>
      <c r="G111" s="697"/>
      <c r="H111" s="697"/>
      <c r="I111" s="697"/>
      <c r="J111" s="697"/>
      <c r="K111" s="697"/>
      <c r="L111" s="697"/>
      <c r="M111" s="697"/>
      <c r="N111" s="697"/>
      <c r="O111" s="706"/>
      <c r="P111" s="667"/>
      <c r="Q111" s="707" t="e">
        <f>Q109/12/Q110</f>
        <v>#DIV/0!</v>
      </c>
      <c r="R111" s="696"/>
      <c r="S111" s="707" t="e">
        <f>$Q$111*$S14</f>
        <v>#DIV/0!</v>
      </c>
      <c r="T111" s="707" t="e">
        <f>$Q$111*$S14</f>
        <v>#DIV/0!</v>
      </c>
      <c r="U111" s="566" t="s">
        <v>598</v>
      </c>
      <c r="V111" s="708" t="e">
        <f>S80+S81</f>
        <v>#DIV/0!</v>
      </c>
      <c r="W111" s="562" t="e">
        <f>T80+T81</f>
        <v>#DIV/0!</v>
      </c>
    </row>
    <row r="112" spans="1:23" s="619" customFormat="1" ht="12.75" customHeight="1" x14ac:dyDescent="0.25">
      <c r="A112" s="709" t="s">
        <v>608</v>
      </c>
      <c r="B112" s="709"/>
      <c r="C112" s="709"/>
      <c r="D112" s="709"/>
      <c r="E112" s="709"/>
      <c r="F112" s="709"/>
      <c r="G112" s="709"/>
      <c r="H112" s="709"/>
      <c r="I112" s="709"/>
      <c r="J112" s="709"/>
      <c r="K112" s="709"/>
      <c r="L112" s="709"/>
      <c r="M112" s="709"/>
      <c r="N112" s="709"/>
      <c r="O112" s="667"/>
      <c r="P112" s="667"/>
      <c r="Q112" s="702"/>
      <c r="R112" s="696"/>
      <c r="S112" s="702"/>
      <c r="T112" s="702"/>
      <c r="U112" s="566" t="s">
        <v>600</v>
      </c>
      <c r="V112" s="708" t="e">
        <f>S86+S87+S88+S89</f>
        <v>#DIV/0!</v>
      </c>
      <c r="W112" s="562" t="e">
        <f>T86+T87+T88+T89</f>
        <v>#DIV/0!</v>
      </c>
    </row>
    <row r="113" spans="1:23" s="619" customFormat="1" ht="12.75" customHeight="1" x14ac:dyDescent="0.25">
      <c r="A113" s="697"/>
      <c r="B113" s="697"/>
      <c r="C113" s="697"/>
      <c r="D113" s="697"/>
      <c r="E113" s="697"/>
      <c r="F113" s="697"/>
      <c r="G113" s="697"/>
      <c r="H113" s="697"/>
      <c r="I113" s="697"/>
      <c r="J113" s="697"/>
      <c r="K113" s="697"/>
      <c r="L113" s="697"/>
      <c r="M113" s="697"/>
      <c r="N113" s="697"/>
      <c r="O113" s="667"/>
      <c r="P113" s="667"/>
      <c r="Q113" s="702"/>
      <c r="R113" s="696"/>
      <c r="S113" s="702"/>
      <c r="T113" s="702"/>
      <c r="U113" s="566">
        <v>225</v>
      </c>
      <c r="V113" s="708" t="e">
        <f>S91</f>
        <v>#DIV/0!</v>
      </c>
      <c r="W113" s="562" t="e">
        <f>T91</f>
        <v>#DIV/0!</v>
      </c>
    </row>
    <row r="114" spans="1:23" s="619" customFormat="1" ht="9.6" customHeight="1" x14ac:dyDescent="0.25">
      <c r="A114" s="697"/>
      <c r="B114" s="697"/>
      <c r="C114" s="697"/>
      <c r="D114" s="697"/>
      <c r="E114" s="697"/>
      <c r="F114" s="697"/>
      <c r="G114" s="697"/>
      <c r="H114" s="697"/>
      <c r="I114" s="697"/>
      <c r="J114" s="697"/>
      <c r="K114" s="697"/>
      <c r="L114" s="697"/>
      <c r="M114" s="697"/>
      <c r="N114" s="697"/>
      <c r="O114" s="667"/>
      <c r="P114" s="667"/>
      <c r="Q114" s="702"/>
      <c r="R114" s="696"/>
      <c r="S114" s="702"/>
      <c r="T114" s="702"/>
      <c r="U114" s="566">
        <v>45</v>
      </c>
      <c r="V114" s="708" t="e">
        <f>S97</f>
        <v>#DIV/0!</v>
      </c>
      <c r="W114" s="562" t="e">
        <f>T97</f>
        <v>#DIV/0!</v>
      </c>
    </row>
    <row r="115" spans="1:23" s="619" customFormat="1" ht="15.75" x14ac:dyDescent="0.25">
      <c r="A115" s="667"/>
      <c r="B115" s="692"/>
      <c r="C115" s="692"/>
      <c r="D115" s="692"/>
      <c r="E115" s="667"/>
      <c r="F115" s="667"/>
      <c r="G115" s="667"/>
      <c r="H115" s="667"/>
      <c r="I115" s="667"/>
      <c r="J115" s="667"/>
      <c r="K115" s="667"/>
      <c r="L115" s="667"/>
      <c r="M115" s="667"/>
      <c r="N115" s="667"/>
      <c r="O115" s="667"/>
      <c r="P115" s="667"/>
      <c r="Q115" s="702"/>
      <c r="R115" s="617"/>
      <c r="S115" s="702"/>
      <c r="T115" s="702"/>
      <c r="U115" s="566" t="s">
        <v>603</v>
      </c>
      <c r="V115" s="566" t="e">
        <f>V116-V111-V112-V113-V114</f>
        <v>#DIV/0!</v>
      </c>
      <c r="W115" s="562" t="e">
        <f>W116-W111-W112-W113-W114</f>
        <v>#DIV/0!</v>
      </c>
    </row>
    <row r="116" spans="1:23" s="619" customFormat="1" ht="15.75" x14ac:dyDescent="0.25">
      <c r="A116" s="667"/>
      <c r="B116" s="692"/>
      <c r="C116" s="692"/>
      <c r="D116" s="692"/>
      <c r="E116" s="667"/>
      <c r="F116" s="667"/>
      <c r="G116" s="667"/>
      <c r="H116" s="667"/>
      <c r="I116" s="667"/>
      <c r="J116" s="667"/>
      <c r="K116" s="667"/>
      <c r="L116" s="667"/>
      <c r="M116" s="667"/>
      <c r="N116" s="667"/>
      <c r="O116" s="667"/>
      <c r="P116" s="667"/>
      <c r="Q116" s="702"/>
      <c r="R116" s="617"/>
      <c r="S116" s="702"/>
      <c r="T116" s="702"/>
      <c r="U116" s="566" t="s">
        <v>524</v>
      </c>
      <c r="V116" s="708" t="e">
        <f>S103</f>
        <v>#DIV/0!</v>
      </c>
      <c r="W116" s="562" t="e">
        <f>T103</f>
        <v>#DIV/0!</v>
      </c>
    </row>
    <row r="117" spans="1:23" s="619" customFormat="1" ht="15.75" x14ac:dyDescent="0.25">
      <c r="A117" s="667"/>
      <c r="B117" s="692"/>
      <c r="C117" s="692"/>
      <c r="D117" s="692"/>
      <c r="E117" s="667"/>
      <c r="F117" s="667"/>
      <c r="G117" s="667"/>
      <c r="H117" s="667"/>
      <c r="I117" s="667"/>
      <c r="J117" s="667"/>
      <c r="K117" s="667"/>
      <c r="L117" s="667"/>
      <c r="M117" s="667"/>
      <c r="N117" s="667"/>
      <c r="O117" s="667"/>
      <c r="P117" s="667"/>
      <c r="Q117" s="702"/>
      <c r="R117" s="617"/>
      <c r="S117" s="702"/>
      <c r="T117" s="702"/>
      <c r="U117" s="566" t="s">
        <v>605</v>
      </c>
      <c r="V117" s="566" t="e">
        <f>S14*$O$103</f>
        <v>#DIV/0!</v>
      </c>
      <c r="W117" s="562" t="e">
        <f>T14*$O$103</f>
        <v>#DIV/0!</v>
      </c>
    </row>
    <row r="118" spans="1:23" s="619" customFormat="1" ht="15.75" x14ac:dyDescent="0.25">
      <c r="A118" s="667"/>
      <c r="B118" s="692"/>
      <c r="C118" s="692"/>
      <c r="D118" s="692"/>
      <c r="E118" s="667"/>
      <c r="F118" s="667"/>
      <c r="G118" s="667"/>
      <c r="H118" s="667"/>
      <c r="I118" s="667"/>
      <c r="J118" s="667"/>
      <c r="K118" s="667"/>
      <c r="L118" s="667"/>
      <c r="M118" s="667"/>
      <c r="N118" s="667"/>
      <c r="O118" s="667"/>
      <c r="P118" s="667"/>
      <c r="Q118" s="702"/>
      <c r="R118" s="617"/>
      <c r="S118" s="702"/>
      <c r="T118" s="702"/>
    </row>
    <row r="119" spans="1:23" s="619" customFormat="1" ht="15.75" x14ac:dyDescent="0.25">
      <c r="A119" s="667"/>
      <c r="B119" s="692"/>
      <c r="C119" s="692"/>
      <c r="D119" s="692"/>
      <c r="E119" s="667"/>
      <c r="F119" s="667"/>
      <c r="G119" s="667"/>
      <c r="H119" s="667"/>
      <c r="I119" s="667"/>
      <c r="J119" s="667"/>
      <c r="K119" s="667"/>
      <c r="L119" s="667"/>
      <c r="M119" s="667"/>
      <c r="N119" s="667"/>
      <c r="O119" s="667"/>
      <c r="P119" s="667"/>
      <c r="Q119" s="702"/>
      <c r="R119" s="617"/>
      <c r="S119" s="702"/>
      <c r="T119" s="702"/>
    </row>
    <row r="120" spans="1:23" s="619" customFormat="1" ht="15.75" x14ac:dyDescent="0.25">
      <c r="A120" s="667"/>
      <c r="B120" s="692"/>
      <c r="C120" s="692"/>
      <c r="D120" s="692"/>
      <c r="E120" s="667"/>
      <c r="F120" s="667"/>
      <c r="G120" s="667"/>
      <c r="H120" s="667"/>
      <c r="I120" s="667"/>
      <c r="J120" s="667"/>
      <c r="K120" s="667"/>
      <c r="L120" s="667"/>
      <c r="M120" s="667"/>
      <c r="N120" s="667"/>
      <c r="O120" s="667"/>
      <c r="P120" s="667"/>
      <c r="Q120" s="702"/>
      <c r="R120" s="617"/>
      <c r="S120" s="702"/>
      <c r="T120" s="702"/>
    </row>
    <row r="121" spans="1:23" s="619" customFormat="1" ht="15.75" x14ac:dyDescent="0.25">
      <c r="A121" s="667"/>
      <c r="B121" s="692"/>
      <c r="C121" s="692"/>
      <c r="D121" s="692"/>
      <c r="E121" s="667"/>
      <c r="F121" s="667"/>
      <c r="G121" s="667"/>
      <c r="H121" s="667"/>
      <c r="I121" s="667"/>
      <c r="J121" s="667"/>
      <c r="K121" s="667"/>
      <c r="L121" s="667"/>
      <c r="M121" s="667"/>
      <c r="N121" s="667"/>
      <c r="O121" s="667"/>
      <c r="P121" s="667"/>
      <c r="Q121" s="702"/>
      <c r="R121" s="617"/>
      <c r="S121" s="702"/>
      <c r="T121" s="702"/>
    </row>
    <row r="122" spans="1:23" s="619" customFormat="1" ht="15.75" x14ac:dyDescent="0.25">
      <c r="A122" s="667"/>
      <c r="B122" s="692"/>
      <c r="C122" s="692"/>
      <c r="D122" s="692"/>
      <c r="E122" s="667"/>
      <c r="F122" s="667"/>
      <c r="G122" s="667"/>
      <c r="H122" s="667"/>
      <c r="I122" s="667"/>
      <c r="J122" s="667"/>
      <c r="K122" s="667"/>
      <c r="L122" s="667"/>
      <c r="M122" s="667"/>
      <c r="N122" s="667"/>
      <c r="O122" s="667"/>
      <c r="P122" s="667"/>
      <c r="Q122" s="702"/>
      <c r="R122" s="617"/>
      <c r="S122" s="702"/>
      <c r="T122" s="702"/>
    </row>
    <row r="123" spans="1:23" s="697" customFormat="1" ht="19.5" customHeight="1" x14ac:dyDescent="0.25">
      <c r="A123" s="697" t="s">
        <v>609</v>
      </c>
      <c r="B123" s="710"/>
      <c r="C123" s="710"/>
      <c r="D123" s="710"/>
      <c r="Q123" s="702"/>
      <c r="R123" s="694"/>
      <c r="S123" s="702"/>
      <c r="T123" s="702"/>
    </row>
    <row r="124" spans="1:23" s="697" customFormat="1" ht="15.75" x14ac:dyDescent="0.25">
      <c r="B124" s="710"/>
      <c r="C124" s="710"/>
      <c r="D124" s="710"/>
      <c r="R124" s="694"/>
    </row>
    <row r="125" spans="1:23" s="697" customFormat="1" ht="24" customHeight="1" x14ac:dyDescent="0.25">
      <c r="A125" s="697" t="s">
        <v>610</v>
      </c>
      <c r="B125" s="710"/>
      <c r="C125" s="710"/>
      <c r="D125" s="710"/>
      <c r="R125" s="694"/>
    </row>
    <row r="126" spans="1:23" s="619" customFormat="1" x14ac:dyDescent="0.2">
      <c r="B126" s="616"/>
      <c r="C126" s="616"/>
      <c r="D126" s="616"/>
      <c r="R126" s="617"/>
    </row>
    <row r="127" spans="1:23" s="619" customFormat="1" ht="33.6" customHeight="1" x14ac:dyDescent="0.25">
      <c r="A127" s="1024" t="s">
        <v>660</v>
      </c>
      <c r="B127" s="1024"/>
      <c r="C127" s="1024"/>
      <c r="D127" s="1024"/>
      <c r="E127" s="1024"/>
      <c r="F127" s="1024"/>
      <c r="G127" s="1024"/>
      <c r="H127" s="1024"/>
      <c r="Q127" s="711"/>
      <c r="R127" s="712"/>
      <c r="S127" s="711"/>
      <c r="T127" s="711"/>
    </row>
    <row r="128" spans="1:23" s="619" customFormat="1" ht="18" x14ac:dyDescent="0.25">
      <c r="B128" s="616"/>
      <c r="C128" s="616"/>
      <c r="D128" s="616"/>
      <c r="Q128" s="711"/>
      <c r="R128" s="712"/>
      <c r="S128" s="711"/>
      <c r="T128" s="711"/>
    </row>
    <row r="129" spans="2:20" s="619" customFormat="1" ht="18" x14ac:dyDescent="0.25">
      <c r="B129" s="616"/>
      <c r="C129" s="616"/>
      <c r="D129" s="616"/>
      <c r="Q129" s="711"/>
      <c r="R129" s="712"/>
      <c r="S129" s="711"/>
      <c r="T129" s="711"/>
    </row>
    <row r="130" spans="2:20" s="619" customFormat="1" ht="18" x14ac:dyDescent="0.25">
      <c r="B130" s="616"/>
      <c r="C130" s="616"/>
      <c r="D130" s="616"/>
      <c r="Q130" s="713"/>
      <c r="R130" s="712"/>
      <c r="S130" s="713"/>
      <c r="T130" s="713"/>
    </row>
    <row r="131" spans="2:20" ht="18" x14ac:dyDescent="0.25">
      <c r="Q131" s="573"/>
      <c r="R131" s="714"/>
      <c r="S131" s="573"/>
      <c r="T131" s="573"/>
    </row>
    <row r="132" spans="2:20" ht="18" x14ac:dyDescent="0.25">
      <c r="Q132" s="573"/>
      <c r="R132" s="714"/>
      <c r="S132" s="573"/>
      <c r="T132" s="573"/>
    </row>
  </sheetData>
  <mergeCells count="89">
    <mergeCell ref="P1:Q1"/>
    <mergeCell ref="A4:Q4"/>
    <mergeCell ref="A5:Q5"/>
    <mergeCell ref="A6:Q6"/>
    <mergeCell ref="A7:Q7"/>
    <mergeCell ref="A9:A11"/>
    <mergeCell ref="B9:B11"/>
    <mergeCell ref="C9:D11"/>
    <mergeCell ref="E9:Q9"/>
    <mergeCell ref="E10:H10"/>
    <mergeCell ref="I10:L10"/>
    <mergeCell ref="M10:N10"/>
    <mergeCell ref="O10:Q10"/>
    <mergeCell ref="A13:O13"/>
    <mergeCell ref="A14:Q14"/>
    <mergeCell ref="C15:D17"/>
    <mergeCell ref="C18:D18"/>
    <mergeCell ref="A19:Q19"/>
    <mergeCell ref="C20:D21"/>
    <mergeCell ref="C22:D22"/>
    <mergeCell ref="C23:D24"/>
    <mergeCell ref="C25:D25"/>
    <mergeCell ref="C26:D28"/>
    <mergeCell ref="C29:D29"/>
    <mergeCell ref="A30:P30"/>
    <mergeCell ref="A31:P31"/>
    <mergeCell ref="A32:Q32"/>
    <mergeCell ref="C33:D34"/>
    <mergeCell ref="C35:D36"/>
    <mergeCell ref="C37:D37"/>
    <mergeCell ref="C38:D38"/>
    <mergeCell ref="C39:D39"/>
    <mergeCell ref="C40:D40"/>
    <mergeCell ref="C41:D41"/>
    <mergeCell ref="C42:D42"/>
    <mergeCell ref="A43:Q43"/>
    <mergeCell ref="A44:Q44"/>
    <mergeCell ref="A45:Q45"/>
    <mergeCell ref="C46:D48"/>
    <mergeCell ref="C49:D49"/>
    <mergeCell ref="A50:Q50"/>
    <mergeCell ref="A51:Q51"/>
    <mergeCell ref="C52:D52"/>
    <mergeCell ref="C53:D54"/>
    <mergeCell ref="C55:D55"/>
    <mergeCell ref="C56:D58"/>
    <mergeCell ref="C59:D59"/>
    <mergeCell ref="A60:P60"/>
    <mergeCell ref="A61:P61"/>
    <mergeCell ref="A62:Q62"/>
    <mergeCell ref="C63:D66"/>
    <mergeCell ref="C67:D69"/>
    <mergeCell ref="E68:H68"/>
    <mergeCell ref="C70:D72"/>
    <mergeCell ref="C73:D74"/>
    <mergeCell ref="C75:D75"/>
    <mergeCell ref="A77:P77"/>
    <mergeCell ref="C78:D78"/>
    <mergeCell ref="V78:V79"/>
    <mergeCell ref="W78:W79"/>
    <mergeCell ref="X78:X79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W105:W109"/>
    <mergeCell ref="C96:D96"/>
    <mergeCell ref="C97:D97"/>
    <mergeCell ref="C98:D98"/>
    <mergeCell ref="C99:D99"/>
    <mergeCell ref="C100:D100"/>
    <mergeCell ref="A127:H127"/>
    <mergeCell ref="C101:D101"/>
    <mergeCell ref="C102:D102"/>
    <mergeCell ref="C103:D103"/>
    <mergeCell ref="V105:V109"/>
  </mergeCells>
  <pageMargins left="0" right="0" top="0.55138888888888904" bottom="0" header="0.51180555555555496" footer="0.51180555555555496"/>
  <pageSetup paperSize="9" scale="40" firstPageNumber="0" fitToHeight="3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MK132"/>
  <sheetViews>
    <sheetView view="pageBreakPreview" zoomScale="55" zoomScaleNormal="100" zoomScalePageLayoutView="55" workbookViewId="0">
      <pane xSplit="2" ySplit="11" topLeftCell="H75" activePane="bottomRight" state="frozen"/>
      <selection pane="topRight" activeCell="H1" sqref="H1"/>
      <selection pane="bottomLeft" activeCell="A92" sqref="A92"/>
      <selection pane="bottomRight" activeCell="P71" sqref="P71"/>
    </sheetView>
  </sheetViews>
  <sheetFormatPr defaultRowHeight="12.75" x14ac:dyDescent="0.2"/>
  <cols>
    <col min="1" max="1" width="47.85546875" style="517" customWidth="1"/>
    <col min="2" max="2" width="10.140625" style="518" customWidth="1"/>
    <col min="3" max="3" width="29.85546875" style="518" customWidth="1"/>
    <col min="4" max="4" width="26" style="518" customWidth="1"/>
    <col min="5" max="5" width="12.7109375" style="517" customWidth="1"/>
    <col min="6" max="6" width="12.28515625" style="517" customWidth="1"/>
    <col min="7" max="7" width="15.140625" style="517" customWidth="1"/>
    <col min="8" max="12" width="14.7109375" style="517" customWidth="1"/>
    <col min="13" max="13" width="15.85546875" style="517" customWidth="1"/>
    <col min="14" max="14" width="14.7109375" style="517" customWidth="1"/>
    <col min="15" max="15" width="19" style="517" customWidth="1"/>
    <col min="16" max="16" width="14.5703125" style="517" customWidth="1"/>
    <col min="17" max="17" width="19.5703125" style="517" customWidth="1"/>
    <col min="18" max="18" width="12" style="614" customWidth="1"/>
    <col min="19" max="19" width="16.85546875" style="517" customWidth="1"/>
    <col min="20" max="21" width="9.140625" style="517" customWidth="1"/>
    <col min="22" max="22" width="22" style="517" customWidth="1"/>
    <col min="23" max="23" width="14.5703125" style="517" customWidth="1"/>
    <col min="24" max="24" width="20.42578125" style="517" customWidth="1"/>
    <col min="25" max="25" width="20.7109375" style="517" customWidth="1"/>
    <col min="26" max="1025" width="9.140625" style="517" customWidth="1"/>
  </cols>
  <sheetData>
    <row r="1" spans="1:18" s="619" customFormat="1" ht="15.75" x14ac:dyDescent="0.25">
      <c r="A1" s="615"/>
      <c r="B1" s="616"/>
      <c r="C1" s="616"/>
      <c r="D1" s="616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1046" t="s">
        <v>509</v>
      </c>
      <c r="Q1" s="1046"/>
      <c r="R1" s="617"/>
    </row>
    <row r="2" spans="1:18" s="619" customFormat="1" ht="13.5" customHeight="1" x14ac:dyDescent="0.25">
      <c r="A2" s="620"/>
      <c r="B2" s="616"/>
      <c r="C2" s="616"/>
      <c r="D2" s="616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17"/>
    </row>
    <row r="3" spans="1:18" s="619" customFormat="1" ht="14.25" hidden="1" x14ac:dyDescent="0.2">
      <c r="A3" s="622"/>
      <c r="B3" s="616"/>
      <c r="C3" s="616"/>
      <c r="D3" s="616"/>
      <c r="R3" s="617"/>
    </row>
    <row r="4" spans="1:18" s="619" customFormat="1" ht="18.75" customHeight="1" x14ac:dyDescent="0.3">
      <c r="A4" s="1047" t="s">
        <v>510</v>
      </c>
      <c r="B4" s="1047"/>
      <c r="C4" s="1047"/>
      <c r="D4" s="1047"/>
      <c r="E4" s="1047"/>
      <c r="F4" s="1047"/>
      <c r="G4" s="1047"/>
      <c r="H4" s="1047"/>
      <c r="I4" s="1047"/>
      <c r="J4" s="1047"/>
      <c r="K4" s="1047"/>
      <c r="L4" s="1047"/>
      <c r="M4" s="1047"/>
      <c r="N4" s="1047"/>
      <c r="O4" s="1047"/>
      <c r="P4" s="1047"/>
      <c r="Q4" s="1047"/>
      <c r="R4" s="617"/>
    </row>
    <row r="5" spans="1:18" s="619" customFormat="1" ht="15.75" hidden="1" customHeight="1" x14ac:dyDescent="0.25">
      <c r="A5" s="1048"/>
      <c r="B5" s="1048"/>
      <c r="C5" s="1048"/>
      <c r="D5" s="1048"/>
      <c r="E5" s="1048"/>
      <c r="F5" s="1048"/>
      <c r="G5" s="1048"/>
      <c r="H5" s="1048"/>
      <c r="I5" s="1048"/>
      <c r="J5" s="1048"/>
      <c r="K5" s="1048"/>
      <c r="L5" s="1048"/>
      <c r="M5" s="1048"/>
      <c r="N5" s="1048"/>
      <c r="O5" s="1048"/>
      <c r="P5" s="1048"/>
      <c r="Q5" s="1048"/>
      <c r="R5" s="617"/>
    </row>
    <row r="6" spans="1:18" s="619" customFormat="1" ht="54" customHeight="1" x14ac:dyDescent="0.25">
      <c r="A6" s="1049" t="str">
        <f>'Прил.9 услуги'!B48</f>
        <v>Оказание консультативной, психологической, педагогической, юридической, социальной и иной помощи лицам, усыновившим (удочерившим) или принявшим под опеку (попечительство) ребенка</v>
      </c>
      <c r="B6" s="1049"/>
      <c r="C6" s="1049"/>
      <c r="D6" s="1049"/>
      <c r="E6" s="1049"/>
      <c r="F6" s="1049"/>
      <c r="G6" s="1049"/>
      <c r="H6" s="1049"/>
      <c r="I6" s="1049"/>
      <c r="J6" s="1049"/>
      <c r="K6" s="1049"/>
      <c r="L6" s="1049"/>
      <c r="M6" s="1049"/>
      <c r="N6" s="1049"/>
      <c r="O6" s="1049"/>
      <c r="P6" s="1049"/>
      <c r="Q6" s="1049"/>
      <c r="R6" s="617"/>
    </row>
    <row r="7" spans="1:18" s="619" customFormat="1" ht="14.25" customHeight="1" x14ac:dyDescent="0.2">
      <c r="A7" s="1050" t="s">
        <v>511</v>
      </c>
      <c r="B7" s="1050"/>
      <c r="C7" s="1050"/>
      <c r="D7" s="1050"/>
      <c r="E7" s="1050"/>
      <c r="F7" s="1050"/>
      <c r="G7" s="1050"/>
      <c r="H7" s="1050"/>
      <c r="I7" s="1050"/>
      <c r="J7" s="1050"/>
      <c r="K7" s="1050"/>
      <c r="L7" s="1050"/>
      <c r="M7" s="1050"/>
      <c r="N7" s="1050"/>
      <c r="O7" s="1050"/>
      <c r="P7" s="1050"/>
      <c r="Q7" s="1050"/>
      <c r="R7" s="617"/>
    </row>
    <row r="8" spans="1:18" s="619" customFormat="1" x14ac:dyDescent="0.2">
      <c r="A8" s="624"/>
      <c r="B8" s="624"/>
      <c r="C8" s="624"/>
      <c r="D8" s="624"/>
      <c r="E8" s="624"/>
      <c r="F8" s="624"/>
      <c r="G8" s="624"/>
      <c r="H8" s="624"/>
      <c r="I8" s="624"/>
      <c r="J8" s="624"/>
      <c r="K8" s="624"/>
      <c r="L8" s="624"/>
      <c r="M8" s="624"/>
      <c r="N8" s="624"/>
      <c r="O8" s="624"/>
      <c r="P8" s="624"/>
      <c r="Q8" s="624"/>
      <c r="R8" s="617"/>
    </row>
    <row r="9" spans="1:18" s="619" customFormat="1" ht="16.5" customHeight="1" x14ac:dyDescent="0.25">
      <c r="A9" s="1038" t="s">
        <v>512</v>
      </c>
      <c r="B9" s="1038" t="s">
        <v>486</v>
      </c>
      <c r="C9" s="1038" t="s">
        <v>183</v>
      </c>
      <c r="D9" s="1038"/>
      <c r="E9" s="1044" t="s">
        <v>513</v>
      </c>
      <c r="F9" s="1044"/>
      <c r="G9" s="1044"/>
      <c r="H9" s="1044"/>
      <c r="I9" s="1044"/>
      <c r="J9" s="1044"/>
      <c r="K9" s="1044"/>
      <c r="L9" s="1044"/>
      <c r="M9" s="1044"/>
      <c r="N9" s="1044"/>
      <c r="O9" s="1044"/>
      <c r="P9" s="1044"/>
      <c r="Q9" s="1044"/>
      <c r="R9" s="617"/>
    </row>
    <row r="10" spans="1:18" s="619" customFormat="1" ht="42.6" customHeight="1" x14ac:dyDescent="0.2">
      <c r="A10" s="1038"/>
      <c r="B10" s="1038"/>
      <c r="C10" s="1038"/>
      <c r="D10" s="1038"/>
      <c r="E10" s="1038" t="s">
        <v>514</v>
      </c>
      <c r="F10" s="1038"/>
      <c r="G10" s="1038"/>
      <c r="H10" s="1038"/>
      <c r="I10" s="1002" t="s">
        <v>515</v>
      </c>
      <c r="J10" s="1002"/>
      <c r="K10" s="1002"/>
      <c r="L10" s="1002"/>
      <c r="M10" s="1003" t="s">
        <v>516</v>
      </c>
      <c r="N10" s="1003"/>
      <c r="O10" s="1045" t="s">
        <v>517</v>
      </c>
      <c r="P10" s="1045"/>
      <c r="Q10" s="1045"/>
      <c r="R10" s="617"/>
    </row>
    <row r="11" spans="1:18" s="619" customFormat="1" ht="104.25" customHeight="1" x14ac:dyDescent="0.2">
      <c r="A11" s="1038"/>
      <c r="B11" s="1038"/>
      <c r="C11" s="1038"/>
      <c r="D11" s="1038"/>
      <c r="E11" s="425" t="s">
        <v>518</v>
      </c>
      <c r="F11" s="425" t="s">
        <v>519</v>
      </c>
      <c r="G11" s="425" t="s">
        <v>520</v>
      </c>
      <c r="H11" s="625" t="s">
        <v>521</v>
      </c>
      <c r="I11" s="425" t="s">
        <v>518</v>
      </c>
      <c r="J11" s="425" t="s">
        <v>519</v>
      </c>
      <c r="K11" s="425" t="s">
        <v>520</v>
      </c>
      <c r="L11" s="425" t="s">
        <v>521</v>
      </c>
      <c r="M11" s="628" t="s">
        <v>522</v>
      </c>
      <c r="N11" s="426" t="s">
        <v>523</v>
      </c>
      <c r="O11" s="628" t="s">
        <v>522</v>
      </c>
      <c r="P11" s="426" t="s">
        <v>523</v>
      </c>
      <c r="Q11" s="629" t="s">
        <v>524</v>
      </c>
      <c r="R11" s="617"/>
    </row>
    <row r="12" spans="1:18" s="619" customFormat="1" ht="13.15" customHeight="1" x14ac:dyDescent="0.2">
      <c r="A12" s="630">
        <v>1</v>
      </c>
      <c r="B12" s="630">
        <v>2</v>
      </c>
      <c r="C12" s="630">
        <v>3</v>
      </c>
      <c r="D12" s="630"/>
      <c r="E12" s="630">
        <v>4</v>
      </c>
      <c r="F12" s="630">
        <v>5</v>
      </c>
      <c r="G12" s="630">
        <v>6</v>
      </c>
      <c r="H12" s="630">
        <v>7</v>
      </c>
      <c r="I12" s="630">
        <v>8</v>
      </c>
      <c r="J12" s="630">
        <v>9</v>
      </c>
      <c r="K12" s="630">
        <v>10</v>
      </c>
      <c r="L12" s="630">
        <v>11</v>
      </c>
      <c r="M12" s="630">
        <v>12</v>
      </c>
      <c r="N12" s="630">
        <v>13</v>
      </c>
      <c r="O12" s="630">
        <v>8</v>
      </c>
      <c r="P12" s="630">
        <f>O12+1</f>
        <v>9</v>
      </c>
      <c r="Q12" s="630" t="s">
        <v>525</v>
      </c>
      <c r="R12" s="617"/>
    </row>
    <row r="13" spans="1:18" s="619" customFormat="1" ht="27.75" customHeight="1" x14ac:dyDescent="0.2">
      <c r="A13" s="1051" t="s">
        <v>621</v>
      </c>
      <c r="B13" s="1051"/>
      <c r="C13" s="1051"/>
      <c r="D13" s="1051"/>
      <c r="E13" s="1051"/>
      <c r="F13" s="1051"/>
      <c r="G13" s="1051"/>
      <c r="H13" s="1051"/>
      <c r="I13" s="1051"/>
      <c r="J13" s="1051"/>
      <c r="K13" s="1051"/>
      <c r="L13" s="1051"/>
      <c r="M13" s="1051"/>
      <c r="N13" s="1051"/>
      <c r="O13" s="1051"/>
      <c r="P13" s="1051"/>
      <c r="Q13" s="1051"/>
      <c r="R13" s="617"/>
    </row>
    <row r="14" spans="1:18" s="636" customFormat="1" ht="18" customHeight="1" x14ac:dyDescent="0.2">
      <c r="A14" s="1042" t="s">
        <v>527</v>
      </c>
      <c r="B14" s="1042"/>
      <c r="C14" s="1042"/>
      <c r="D14" s="1042"/>
      <c r="E14" s="1042"/>
      <c r="F14" s="1042"/>
      <c r="G14" s="1042"/>
      <c r="H14" s="1042"/>
      <c r="I14" s="1042"/>
      <c r="J14" s="1042"/>
      <c r="K14" s="1042"/>
      <c r="L14" s="1042"/>
      <c r="M14" s="1042"/>
      <c r="N14" s="1042"/>
      <c r="O14" s="1042"/>
      <c r="P14" s="1042"/>
      <c r="Q14" s="1042"/>
      <c r="R14" s="634"/>
    </row>
    <row r="15" spans="1:18" s="636" customFormat="1" ht="37.5" customHeight="1" x14ac:dyDescent="0.25">
      <c r="A15" s="637" t="s">
        <v>528</v>
      </c>
      <c r="B15" s="638"/>
      <c r="C15" s="1035" t="s">
        <v>529</v>
      </c>
      <c r="D15" s="1035"/>
      <c r="E15" s="639" t="s">
        <v>86</v>
      </c>
      <c r="F15" s="639" t="s">
        <v>86</v>
      </c>
      <c r="G15" s="639" t="s">
        <v>86</v>
      </c>
      <c r="H15" s="639" t="s">
        <v>86</v>
      </c>
      <c r="I15" s="639" t="s">
        <v>86</v>
      </c>
      <c r="J15" s="639" t="s">
        <v>86</v>
      </c>
      <c r="K15" s="639" t="s">
        <v>86</v>
      </c>
      <c r="L15" s="639" t="s">
        <v>86</v>
      </c>
      <c r="M15" s="639"/>
      <c r="N15" s="639"/>
      <c r="O15" s="639" t="s">
        <v>86</v>
      </c>
      <c r="P15" s="639" t="s">
        <v>86</v>
      </c>
      <c r="Q15" s="639" t="s">
        <v>86</v>
      </c>
      <c r="R15" s="634"/>
    </row>
    <row r="16" spans="1:18" s="636" customFormat="1" ht="24" customHeight="1" x14ac:dyDescent="0.25">
      <c r="A16" s="640" t="s">
        <v>530</v>
      </c>
      <c r="B16" s="638">
        <v>211</v>
      </c>
      <c r="C16" s="1035"/>
      <c r="D16" s="1035"/>
      <c r="E16" s="639" t="s">
        <v>86</v>
      </c>
      <c r="F16" s="639" t="s">
        <v>86</v>
      </c>
      <c r="G16" s="639" t="s">
        <v>86</v>
      </c>
      <c r="H16" s="639" t="s">
        <v>86</v>
      </c>
      <c r="I16" s="639" t="s">
        <v>86</v>
      </c>
      <c r="J16" s="639" t="s">
        <v>86</v>
      </c>
      <c r="K16" s="639" t="s">
        <v>86</v>
      </c>
      <c r="L16" s="639" t="s">
        <v>86</v>
      </c>
      <c r="M16" s="641"/>
      <c r="N16" s="641"/>
      <c r="O16" s="641">
        <v>0</v>
      </c>
      <c r="P16" s="641"/>
      <c r="Q16" s="642">
        <f>O16+P16</f>
        <v>0</v>
      </c>
      <c r="R16" s="634"/>
    </row>
    <row r="17" spans="1:18" s="636" customFormat="1" ht="22.5" customHeight="1" x14ac:dyDescent="0.25">
      <c r="A17" s="640" t="s">
        <v>531</v>
      </c>
      <c r="B17" s="638">
        <v>213</v>
      </c>
      <c r="C17" s="1035"/>
      <c r="D17" s="1035"/>
      <c r="E17" s="639" t="s">
        <v>86</v>
      </c>
      <c r="F17" s="639" t="s">
        <v>86</v>
      </c>
      <c r="G17" s="639" t="s">
        <v>86</v>
      </c>
      <c r="H17" s="639" t="s">
        <v>86</v>
      </c>
      <c r="I17" s="639" t="s">
        <v>86</v>
      </c>
      <c r="J17" s="639" t="s">
        <v>86</v>
      </c>
      <c r="K17" s="639" t="s">
        <v>86</v>
      </c>
      <c r="L17" s="639" t="s">
        <v>86</v>
      </c>
      <c r="M17" s="642">
        <f>M16*30.2%</f>
        <v>0</v>
      </c>
      <c r="N17" s="642">
        <f>N16*30.2%</f>
        <v>0</v>
      </c>
      <c r="O17" s="642">
        <v>0</v>
      </c>
      <c r="P17" s="642">
        <f>P16*30.2%</f>
        <v>0</v>
      </c>
      <c r="Q17" s="642">
        <f>O17+P17</f>
        <v>0</v>
      </c>
      <c r="R17" s="634"/>
    </row>
    <row r="18" spans="1:18" s="636" customFormat="1" ht="19.5" customHeight="1" x14ac:dyDescent="0.25">
      <c r="A18" s="643" t="s">
        <v>532</v>
      </c>
      <c r="B18" s="644"/>
      <c r="C18" s="1036"/>
      <c r="D18" s="1036"/>
      <c r="E18" s="646" t="s">
        <v>86</v>
      </c>
      <c r="F18" s="646" t="s">
        <v>86</v>
      </c>
      <c r="G18" s="646" t="s">
        <v>86</v>
      </c>
      <c r="H18" s="646" t="s">
        <v>86</v>
      </c>
      <c r="I18" s="646" t="s">
        <v>86</v>
      </c>
      <c r="J18" s="646" t="s">
        <v>86</v>
      </c>
      <c r="K18" s="646" t="s">
        <v>86</v>
      </c>
      <c r="L18" s="646" t="s">
        <v>86</v>
      </c>
      <c r="M18" s="647">
        <f>M16+M17</f>
        <v>0</v>
      </c>
      <c r="N18" s="647">
        <f>N16+N17</f>
        <v>0</v>
      </c>
      <c r="O18" s="647">
        <f>O16+O17</f>
        <v>0</v>
      </c>
      <c r="P18" s="647">
        <f>P16+P17</f>
        <v>0</v>
      </c>
      <c r="Q18" s="647">
        <f>Q16+Q17</f>
        <v>0</v>
      </c>
      <c r="R18" s="634"/>
    </row>
    <row r="19" spans="1:18" s="636" customFormat="1" ht="19.5" customHeight="1" x14ac:dyDescent="0.25">
      <c r="A19" s="1043" t="s">
        <v>533</v>
      </c>
      <c r="B19" s="1043"/>
      <c r="C19" s="1043"/>
      <c r="D19" s="1043"/>
      <c r="E19" s="1043"/>
      <c r="F19" s="1043"/>
      <c r="G19" s="1043"/>
      <c r="H19" s="1043"/>
      <c r="I19" s="1043"/>
      <c r="J19" s="1043"/>
      <c r="K19" s="1043"/>
      <c r="L19" s="1043"/>
      <c r="M19" s="1043"/>
      <c r="N19" s="1043"/>
      <c r="O19" s="1043"/>
      <c r="P19" s="1043"/>
      <c r="Q19" s="1043"/>
      <c r="R19" s="634"/>
    </row>
    <row r="20" spans="1:18" s="636" customFormat="1" ht="20.25" customHeight="1" x14ac:dyDescent="0.25">
      <c r="A20" s="637" t="s">
        <v>493</v>
      </c>
      <c r="B20" s="648">
        <v>221</v>
      </c>
      <c r="C20" s="1040" t="s">
        <v>534</v>
      </c>
      <c r="D20" s="1040"/>
      <c r="E20" s="639" t="s">
        <v>86</v>
      </c>
      <c r="F20" s="639" t="s">
        <v>86</v>
      </c>
      <c r="G20" s="649"/>
      <c r="H20" s="639" t="s">
        <v>86</v>
      </c>
      <c r="I20" s="639" t="s">
        <v>86</v>
      </c>
      <c r="J20" s="639" t="s">
        <v>86</v>
      </c>
      <c r="K20" s="649"/>
      <c r="L20" s="639" t="s">
        <v>86</v>
      </c>
      <c r="M20" s="639">
        <f>G20</f>
        <v>0</v>
      </c>
      <c r="N20" s="639">
        <f>K20</f>
        <v>0</v>
      </c>
      <c r="O20" s="442">
        <v>0</v>
      </c>
      <c r="P20" s="639"/>
      <c r="Q20" s="639">
        <f>O20+P20</f>
        <v>0</v>
      </c>
      <c r="R20" s="634"/>
    </row>
    <row r="21" spans="1:18" s="636" customFormat="1" ht="20.25" customHeight="1" x14ac:dyDescent="0.25">
      <c r="A21" s="637" t="s">
        <v>494</v>
      </c>
      <c r="B21" s="648">
        <v>222</v>
      </c>
      <c r="C21" s="1040"/>
      <c r="D21" s="1040"/>
      <c r="E21" s="639" t="s">
        <v>86</v>
      </c>
      <c r="F21" s="639" t="s">
        <v>86</v>
      </c>
      <c r="G21" s="649"/>
      <c r="H21" s="639" t="s">
        <v>86</v>
      </c>
      <c r="I21" s="639" t="s">
        <v>86</v>
      </c>
      <c r="J21" s="639" t="s">
        <v>86</v>
      </c>
      <c r="K21" s="649"/>
      <c r="L21" s="639" t="s">
        <v>86</v>
      </c>
      <c r="M21" s="639">
        <f>G21</f>
        <v>0</v>
      </c>
      <c r="N21" s="639">
        <f>K21</f>
        <v>0</v>
      </c>
      <c r="O21" s="442">
        <f>'Прил.10 прочие'!V14</f>
        <v>0</v>
      </c>
      <c r="P21" s="639"/>
      <c r="Q21" s="639">
        <f>O21+P21</f>
        <v>0</v>
      </c>
      <c r="R21" s="634"/>
    </row>
    <row r="22" spans="1:18" s="636" customFormat="1" ht="32.25" customHeight="1" x14ac:dyDescent="0.25">
      <c r="A22" s="637" t="s">
        <v>535</v>
      </c>
      <c r="B22" s="650">
        <v>223</v>
      </c>
      <c r="C22" s="1035" t="s">
        <v>536</v>
      </c>
      <c r="D22" s="1035"/>
      <c r="E22" s="649"/>
      <c r="F22" s="649"/>
      <c r="G22" s="649"/>
      <c r="H22" s="642">
        <f>(E22+F22+G22)/3</f>
        <v>0</v>
      </c>
      <c r="I22" s="649"/>
      <c r="J22" s="649"/>
      <c r="K22" s="649"/>
      <c r="L22" s="642">
        <f>(I22+J22+K22)/3</f>
        <v>0</v>
      </c>
      <c r="M22" s="642">
        <f>H22</f>
        <v>0</v>
      </c>
      <c r="N22" s="639">
        <f>K22</f>
        <v>0</v>
      </c>
      <c r="O22" s="651">
        <f>H22*Q31</f>
        <v>0</v>
      </c>
      <c r="P22" s="651"/>
      <c r="Q22" s="639">
        <f t="shared" ref="Q22:Q28" si="0">SUM(O22+P22)</f>
        <v>0</v>
      </c>
      <c r="R22" s="634"/>
    </row>
    <row r="23" spans="1:18" s="636" customFormat="1" ht="31.5" customHeight="1" x14ac:dyDescent="0.25">
      <c r="A23" s="652" t="s">
        <v>537</v>
      </c>
      <c r="B23" s="650" t="s">
        <v>538</v>
      </c>
      <c r="C23" s="1035" t="s">
        <v>539</v>
      </c>
      <c r="D23" s="1035"/>
      <c r="E23" s="639" t="s">
        <v>86</v>
      </c>
      <c r="F23" s="639" t="s">
        <v>86</v>
      </c>
      <c r="G23" s="639" t="s">
        <v>86</v>
      </c>
      <c r="H23" s="639" t="s">
        <v>86</v>
      </c>
      <c r="I23" s="639" t="s">
        <v>86</v>
      </c>
      <c r="J23" s="639" t="s">
        <v>86</v>
      </c>
      <c r="K23" s="639" t="s">
        <v>86</v>
      </c>
      <c r="L23" s="639" t="s">
        <v>86</v>
      </c>
      <c r="M23" s="653">
        <f>'Прил.7 лимиты'!E11*'услуга 8'!Q31</f>
        <v>0</v>
      </c>
      <c r="N23" s="653">
        <f>'Прил.7 лимиты'!E13*'услуга 8'!Q31</f>
        <v>0</v>
      </c>
      <c r="O23" s="653">
        <f>'Прил.7 лимиты'!$E$11*'услуга 8'!$Q$31</f>
        <v>0</v>
      </c>
      <c r="P23" s="653"/>
      <c r="Q23" s="639">
        <f t="shared" si="0"/>
        <v>0</v>
      </c>
      <c r="R23" s="654"/>
    </row>
    <row r="24" spans="1:18" s="636" customFormat="1" ht="40.5" customHeight="1" x14ac:dyDescent="0.25">
      <c r="A24" s="652" t="s">
        <v>540</v>
      </c>
      <c r="B24" s="650" t="s">
        <v>541</v>
      </c>
      <c r="C24" s="1035"/>
      <c r="D24" s="1035"/>
      <c r="E24" s="639" t="s">
        <v>86</v>
      </c>
      <c r="F24" s="639" t="s">
        <v>86</v>
      </c>
      <c r="G24" s="639" t="s">
        <v>86</v>
      </c>
      <c r="H24" s="639" t="s">
        <v>86</v>
      </c>
      <c r="I24" s="639" t="s">
        <v>86</v>
      </c>
      <c r="J24" s="639" t="s">
        <v>86</v>
      </c>
      <c r="K24" s="639" t="s">
        <v>86</v>
      </c>
      <c r="L24" s="639" t="s">
        <v>86</v>
      </c>
      <c r="M24" s="653">
        <f>'Прил.7 лимиты'!N11*'услуга 8'!Q31</f>
        <v>0</v>
      </c>
      <c r="N24" s="653">
        <f>'Прил.7 лимиты'!N13*'услуга 8'!Q31</f>
        <v>0</v>
      </c>
      <c r="O24" s="653">
        <f>'Прил.7 лимиты'!$N$11*'услуга 8'!$Q$31</f>
        <v>0</v>
      </c>
      <c r="P24" s="715"/>
      <c r="Q24" s="639">
        <f t="shared" si="0"/>
        <v>0</v>
      </c>
      <c r="R24" s="654"/>
    </row>
    <row r="25" spans="1:18" s="636" customFormat="1" ht="39.75" customHeight="1" x14ac:dyDescent="0.25">
      <c r="A25" s="652" t="s">
        <v>542</v>
      </c>
      <c r="B25" s="650" t="s">
        <v>543</v>
      </c>
      <c r="C25" s="1035" t="s">
        <v>544</v>
      </c>
      <c r="D25" s="1035"/>
      <c r="E25" s="649"/>
      <c r="F25" s="649"/>
      <c r="G25" s="649"/>
      <c r="H25" s="642">
        <f>(E25+F25+G25)/3</f>
        <v>0</v>
      </c>
      <c r="I25" s="649"/>
      <c r="J25" s="649"/>
      <c r="K25" s="649"/>
      <c r="L25" s="642">
        <f>(I25+J25+K25)/3</f>
        <v>0</v>
      </c>
      <c r="M25" s="642">
        <f>H25</f>
        <v>0</v>
      </c>
      <c r="N25" s="642">
        <f>L25</f>
        <v>0</v>
      </c>
      <c r="O25" s="653">
        <f>'Прил.7 лимиты'!$Q$11*'услуга 8'!$Q$31</f>
        <v>0</v>
      </c>
      <c r="P25" s="653"/>
      <c r="Q25" s="639">
        <f t="shared" si="0"/>
        <v>0</v>
      </c>
      <c r="R25" s="654"/>
    </row>
    <row r="26" spans="1:18" s="636" customFormat="1" ht="34.5" customHeight="1" x14ac:dyDescent="0.25">
      <c r="A26" s="652" t="s">
        <v>545</v>
      </c>
      <c r="B26" s="650" t="s">
        <v>496</v>
      </c>
      <c r="C26" s="1035" t="s">
        <v>546</v>
      </c>
      <c r="D26" s="1035"/>
      <c r="E26" s="639" t="s">
        <v>86</v>
      </c>
      <c r="F26" s="639" t="s">
        <v>86</v>
      </c>
      <c r="G26" s="639" t="s">
        <v>86</v>
      </c>
      <c r="H26" s="639" t="s">
        <v>86</v>
      </c>
      <c r="I26" s="639" t="s">
        <v>86</v>
      </c>
      <c r="J26" s="639" t="s">
        <v>86</v>
      </c>
      <c r="K26" s="639" t="s">
        <v>86</v>
      </c>
      <c r="L26" s="639" t="s">
        <v>86</v>
      </c>
      <c r="M26" s="642">
        <f>'Прил.10 прочие'!V18</f>
        <v>0</v>
      </c>
      <c r="N26" s="642">
        <f>'Прил.10 прочие'!AZ18</f>
        <v>0</v>
      </c>
      <c r="O26" s="642">
        <f>'Прил.10 прочие'!V18</f>
        <v>0</v>
      </c>
      <c r="P26" s="639"/>
      <c r="Q26" s="639">
        <f t="shared" si="0"/>
        <v>0</v>
      </c>
      <c r="R26" s="634"/>
    </row>
    <row r="27" spans="1:18" s="636" customFormat="1" ht="17.45" customHeight="1" x14ac:dyDescent="0.25">
      <c r="A27" s="652" t="s">
        <v>547</v>
      </c>
      <c r="B27" s="650" t="s">
        <v>548</v>
      </c>
      <c r="C27" s="1035"/>
      <c r="D27" s="1035"/>
      <c r="E27" s="639" t="s">
        <v>86</v>
      </c>
      <c r="F27" s="639" t="s">
        <v>86</v>
      </c>
      <c r="G27" s="639" t="s">
        <v>86</v>
      </c>
      <c r="H27" s="639" t="s">
        <v>86</v>
      </c>
      <c r="I27" s="639" t="s">
        <v>86</v>
      </c>
      <c r="J27" s="639" t="s">
        <v>86</v>
      </c>
      <c r="K27" s="639" t="s">
        <v>86</v>
      </c>
      <c r="L27" s="639" t="s">
        <v>86</v>
      </c>
      <c r="M27" s="639">
        <f>'Прил.10 прочие'!V30</f>
        <v>0</v>
      </c>
      <c r="N27" s="639">
        <f>'Прил.10 прочие'!W30</f>
        <v>0</v>
      </c>
      <c r="O27" s="639">
        <f>'Прил.10 прочие'!V30</f>
        <v>0</v>
      </c>
      <c r="P27" s="639"/>
      <c r="Q27" s="639">
        <f t="shared" si="0"/>
        <v>0</v>
      </c>
      <c r="R27" s="634"/>
    </row>
    <row r="28" spans="1:18" s="636" customFormat="1" ht="17.45" customHeight="1" x14ac:dyDescent="0.25">
      <c r="A28" s="652" t="s">
        <v>549</v>
      </c>
      <c r="B28" s="650" t="s">
        <v>550</v>
      </c>
      <c r="C28" s="1035"/>
      <c r="D28" s="1035"/>
      <c r="E28" s="639" t="s">
        <v>86</v>
      </c>
      <c r="F28" s="639" t="s">
        <v>86</v>
      </c>
      <c r="G28" s="639" t="s">
        <v>86</v>
      </c>
      <c r="H28" s="639" t="s">
        <v>86</v>
      </c>
      <c r="I28" s="639" t="s">
        <v>86</v>
      </c>
      <c r="J28" s="639" t="s">
        <v>86</v>
      </c>
      <c r="K28" s="639" t="s">
        <v>86</v>
      </c>
      <c r="L28" s="639" t="s">
        <v>86</v>
      </c>
      <c r="M28" s="651">
        <f>'Прил.7 лимиты'!H10*'услуга 8'!Q31</f>
        <v>0</v>
      </c>
      <c r="N28" s="669">
        <f>'Прил.7 лимиты'!I10*'услуга 8'!R31</f>
        <v>0</v>
      </c>
      <c r="O28" s="651">
        <f>'Прил.7 лимиты'!H10*Q31</f>
        <v>0</v>
      </c>
      <c r="P28" s="639"/>
      <c r="Q28" s="639">
        <f t="shared" si="0"/>
        <v>0</v>
      </c>
      <c r="R28" s="634"/>
    </row>
    <row r="29" spans="1:18" s="636" customFormat="1" ht="19.5" customHeight="1" x14ac:dyDescent="0.25">
      <c r="A29" s="643" t="s">
        <v>551</v>
      </c>
      <c r="B29" s="645"/>
      <c r="C29" s="1036"/>
      <c r="D29" s="1036"/>
      <c r="E29" s="646" t="s">
        <v>86</v>
      </c>
      <c r="F29" s="646" t="s">
        <v>86</v>
      </c>
      <c r="G29" s="646" t="s">
        <v>86</v>
      </c>
      <c r="H29" s="646" t="s">
        <v>86</v>
      </c>
      <c r="I29" s="646" t="s">
        <v>86</v>
      </c>
      <c r="J29" s="646" t="s">
        <v>86</v>
      </c>
      <c r="K29" s="646" t="s">
        <v>86</v>
      </c>
      <c r="L29" s="646" t="s">
        <v>86</v>
      </c>
      <c r="M29" s="655">
        <f>SUM(M20:M28)</f>
        <v>0</v>
      </c>
      <c r="N29" s="655">
        <f>SUM(N20:N28)</f>
        <v>0</v>
      </c>
      <c r="O29" s="655">
        <f>SUM(O20:O28)</f>
        <v>0</v>
      </c>
      <c r="P29" s="655">
        <f>SUM(P20:P28)</f>
        <v>0</v>
      </c>
      <c r="Q29" s="655">
        <f>SUM(Q20:Q28)</f>
        <v>0</v>
      </c>
      <c r="R29" s="634"/>
    </row>
    <row r="30" spans="1:18" s="636" customFormat="1" ht="20.25" customHeight="1" x14ac:dyDescent="0.25">
      <c r="A30" s="1032" t="s">
        <v>552</v>
      </c>
      <c r="B30" s="1032"/>
      <c r="C30" s="1032"/>
      <c r="D30" s="1032"/>
      <c r="E30" s="1032"/>
      <c r="F30" s="1032"/>
      <c r="G30" s="1032"/>
      <c r="H30" s="1032"/>
      <c r="I30" s="1032"/>
      <c r="J30" s="1032"/>
      <c r="K30" s="1032"/>
      <c r="L30" s="1032"/>
      <c r="M30" s="1032"/>
      <c r="N30" s="1032"/>
      <c r="O30" s="1032"/>
      <c r="P30" s="1032"/>
      <c r="Q30" s="451">
        <f>'Прил.8 ст.211'!AE52</f>
        <v>1.59402924795838E-3</v>
      </c>
      <c r="R30" s="634"/>
    </row>
    <row r="31" spans="1:18" s="636" customFormat="1" ht="18" customHeight="1" x14ac:dyDescent="0.25">
      <c r="A31" s="1032" t="s">
        <v>553</v>
      </c>
      <c r="B31" s="1032"/>
      <c r="C31" s="1032"/>
      <c r="D31" s="1032"/>
      <c r="E31" s="1032"/>
      <c r="F31" s="1032"/>
      <c r="G31" s="1032"/>
      <c r="H31" s="1032"/>
      <c r="I31" s="1032"/>
      <c r="J31" s="1032"/>
      <c r="K31" s="1032"/>
      <c r="L31" s="1032"/>
      <c r="M31" s="1032"/>
      <c r="N31" s="1032"/>
      <c r="O31" s="1032"/>
      <c r="P31" s="1032"/>
      <c r="Q31" s="656">
        <f>'Прил.4 площади'!K83</f>
        <v>0</v>
      </c>
      <c r="R31" s="634"/>
    </row>
    <row r="32" spans="1:18" s="619" customFormat="1" ht="17.25" customHeight="1" x14ac:dyDescent="0.2">
      <c r="A32" s="1034" t="s">
        <v>554</v>
      </c>
      <c r="B32" s="1034"/>
      <c r="C32" s="1034"/>
      <c r="D32" s="1034"/>
      <c r="E32" s="1034"/>
      <c r="F32" s="1034"/>
      <c r="G32" s="1034"/>
      <c r="H32" s="1034"/>
      <c r="I32" s="1034"/>
      <c r="J32" s="1034"/>
      <c r="K32" s="1034"/>
      <c r="L32" s="1034"/>
      <c r="M32" s="1034"/>
      <c r="N32" s="1034"/>
      <c r="O32" s="1034"/>
      <c r="P32" s="1034"/>
      <c r="Q32" s="1034"/>
      <c r="R32" s="617"/>
    </row>
    <row r="33" spans="1:19" s="636" customFormat="1" ht="17.25" customHeight="1" x14ac:dyDescent="0.25">
      <c r="A33" s="637" t="s">
        <v>491</v>
      </c>
      <c r="B33" s="648">
        <v>212</v>
      </c>
      <c r="C33" s="1035" t="s">
        <v>534</v>
      </c>
      <c r="D33" s="1035"/>
      <c r="E33" s="639" t="s">
        <v>86</v>
      </c>
      <c r="F33" s="639" t="s">
        <v>86</v>
      </c>
      <c r="G33" s="649"/>
      <c r="H33" s="639" t="s">
        <v>86</v>
      </c>
      <c r="I33" s="639" t="s">
        <v>86</v>
      </c>
      <c r="J33" s="639" t="s">
        <v>86</v>
      </c>
      <c r="K33" s="649"/>
      <c r="L33" s="639" t="s">
        <v>86</v>
      </c>
      <c r="M33" s="639">
        <f>G33</f>
        <v>0</v>
      </c>
      <c r="N33" s="639">
        <f>K33</f>
        <v>0</v>
      </c>
      <c r="O33" s="659">
        <v>0</v>
      </c>
      <c r="P33" s="639"/>
      <c r="Q33" s="639">
        <f t="shared" ref="Q33:Q39" si="1">O33+P33</f>
        <v>0</v>
      </c>
      <c r="R33" s="634"/>
    </row>
    <row r="34" spans="1:19" s="636" customFormat="1" ht="17.25" customHeight="1" x14ac:dyDescent="0.25">
      <c r="A34" s="637" t="s">
        <v>500</v>
      </c>
      <c r="B34" s="648">
        <v>262</v>
      </c>
      <c r="C34" s="1035"/>
      <c r="D34" s="1035"/>
      <c r="E34" s="639" t="s">
        <v>86</v>
      </c>
      <c r="F34" s="639" t="s">
        <v>86</v>
      </c>
      <c r="G34" s="649"/>
      <c r="H34" s="639" t="s">
        <v>86</v>
      </c>
      <c r="I34" s="639" t="s">
        <v>86</v>
      </c>
      <c r="J34" s="639" t="s">
        <v>86</v>
      </c>
      <c r="K34" s="649"/>
      <c r="L34" s="639" t="s">
        <v>86</v>
      </c>
      <c r="M34" s="639">
        <f>G34</f>
        <v>0</v>
      </c>
      <c r="N34" s="639">
        <f>K34</f>
        <v>0</v>
      </c>
      <c r="O34" s="659">
        <f>'Прил.10 прочие'!V34</f>
        <v>0</v>
      </c>
      <c r="P34" s="639"/>
      <c r="Q34" s="639">
        <f t="shared" si="1"/>
        <v>0</v>
      </c>
      <c r="R34" s="634"/>
    </row>
    <row r="35" spans="1:19" s="636" customFormat="1" ht="19.5" customHeight="1" x14ac:dyDescent="0.25">
      <c r="A35" s="637" t="s">
        <v>497</v>
      </c>
      <c r="B35" s="648">
        <v>225</v>
      </c>
      <c r="C35" s="1035" t="s">
        <v>555</v>
      </c>
      <c r="D35" s="1035"/>
      <c r="E35" s="649"/>
      <c r="F35" s="649"/>
      <c r="G35" s="649"/>
      <c r="H35" s="642">
        <f>(E35+F35+G35)/3</f>
        <v>0</v>
      </c>
      <c r="I35" s="649"/>
      <c r="J35" s="649"/>
      <c r="K35" s="649"/>
      <c r="L35" s="642">
        <f>(I35+J35+K35)/3</f>
        <v>0</v>
      </c>
      <c r="M35" s="642">
        <f>H35</f>
        <v>0</v>
      </c>
      <c r="N35" s="642">
        <f>L35</f>
        <v>0</v>
      </c>
      <c r="O35" s="442">
        <f>'Прил.10 прочие'!V22</f>
        <v>0</v>
      </c>
      <c r="P35" s="639"/>
      <c r="Q35" s="639">
        <f t="shared" si="1"/>
        <v>0</v>
      </c>
      <c r="R35" s="634"/>
    </row>
    <row r="36" spans="1:19" s="636" customFormat="1" ht="19.5" customHeight="1" x14ac:dyDescent="0.25">
      <c r="A36" s="637" t="s">
        <v>498</v>
      </c>
      <c r="B36" s="648">
        <v>226</v>
      </c>
      <c r="C36" s="1035"/>
      <c r="D36" s="1035"/>
      <c r="E36" s="649"/>
      <c r="F36" s="649"/>
      <c r="G36" s="649"/>
      <c r="H36" s="642">
        <f>(E36+F36+G36)/3</f>
        <v>0</v>
      </c>
      <c r="I36" s="649"/>
      <c r="J36" s="649"/>
      <c r="K36" s="649"/>
      <c r="L36" s="642">
        <f>(I36+J36+K36)/3</f>
        <v>0</v>
      </c>
      <c r="M36" s="642">
        <f>H36</f>
        <v>0</v>
      </c>
      <c r="N36" s="642">
        <f>L36</f>
        <v>0</v>
      </c>
      <c r="O36" s="442">
        <v>0</v>
      </c>
      <c r="P36" s="639"/>
      <c r="Q36" s="639">
        <f t="shared" si="1"/>
        <v>0</v>
      </c>
      <c r="R36" s="634"/>
    </row>
    <row r="37" spans="1:19" s="636" customFormat="1" ht="66" customHeight="1" x14ac:dyDescent="0.25">
      <c r="A37" s="637" t="s">
        <v>505</v>
      </c>
      <c r="B37" s="648">
        <v>340</v>
      </c>
      <c r="C37" s="1035" t="s">
        <v>534</v>
      </c>
      <c r="D37" s="1035"/>
      <c r="E37" s="639" t="s">
        <v>86</v>
      </c>
      <c r="F37" s="639" t="s">
        <v>86</v>
      </c>
      <c r="G37" s="649"/>
      <c r="H37" s="639" t="s">
        <v>86</v>
      </c>
      <c r="I37" s="639" t="s">
        <v>86</v>
      </c>
      <c r="J37" s="639" t="s">
        <v>86</v>
      </c>
      <c r="K37" s="649"/>
      <c r="L37" s="639" t="s">
        <v>86</v>
      </c>
      <c r="M37" s="639">
        <f>G37</f>
        <v>0</v>
      </c>
      <c r="N37" s="639">
        <f>K37</f>
        <v>0</v>
      </c>
      <c r="O37" s="659">
        <v>0</v>
      </c>
      <c r="P37" s="639"/>
      <c r="Q37" s="639">
        <f t="shared" si="1"/>
        <v>0</v>
      </c>
      <c r="R37" s="634"/>
    </row>
    <row r="38" spans="1:19" s="636" customFormat="1" ht="90" customHeight="1" x14ac:dyDescent="0.25">
      <c r="A38" s="637" t="s">
        <v>506</v>
      </c>
      <c r="B38" s="648">
        <v>340</v>
      </c>
      <c r="C38" s="1035" t="s">
        <v>556</v>
      </c>
      <c r="D38" s="1035"/>
      <c r="E38" s="639" t="s">
        <v>86</v>
      </c>
      <c r="F38" s="639" t="s">
        <v>86</v>
      </c>
      <c r="G38" s="649"/>
      <c r="H38" s="639" t="s">
        <v>86</v>
      </c>
      <c r="I38" s="639" t="s">
        <v>86</v>
      </c>
      <c r="J38" s="639" t="s">
        <v>86</v>
      </c>
      <c r="K38" s="649"/>
      <c r="L38" s="639" t="s">
        <v>86</v>
      </c>
      <c r="M38" s="639">
        <f>G38</f>
        <v>0</v>
      </c>
      <c r="N38" s="639">
        <f>K38</f>
        <v>0</v>
      </c>
      <c r="O38" s="642"/>
      <c r="P38" s="642"/>
      <c r="Q38" s="660">
        <f t="shared" si="1"/>
        <v>0</v>
      </c>
      <c r="R38" s="661"/>
      <c r="S38" s="661"/>
    </row>
    <row r="39" spans="1:19" s="636" customFormat="1" ht="88.9" customHeight="1" x14ac:dyDescent="0.25">
      <c r="A39" s="652" t="s">
        <v>557</v>
      </c>
      <c r="B39" s="648" t="s">
        <v>558</v>
      </c>
      <c r="C39" s="1035" t="s">
        <v>559</v>
      </c>
      <c r="D39" s="1035"/>
      <c r="E39" s="639" t="s">
        <v>86</v>
      </c>
      <c r="F39" s="639" t="s">
        <v>86</v>
      </c>
      <c r="G39" s="649"/>
      <c r="H39" s="639" t="s">
        <v>86</v>
      </c>
      <c r="I39" s="639" t="s">
        <v>86</v>
      </c>
      <c r="J39" s="639" t="s">
        <v>86</v>
      </c>
      <c r="K39" s="649"/>
      <c r="L39" s="639" t="s">
        <v>86</v>
      </c>
      <c r="M39" s="639">
        <f>G39</f>
        <v>0</v>
      </c>
      <c r="N39" s="639">
        <f>K39</f>
        <v>0</v>
      </c>
      <c r="O39" s="641"/>
      <c r="P39" s="649"/>
      <c r="Q39" s="660">
        <f t="shared" si="1"/>
        <v>0</v>
      </c>
      <c r="R39" s="661"/>
      <c r="S39" s="661"/>
    </row>
    <row r="40" spans="1:19" s="636" customFormat="1" ht="101.25" customHeight="1" x14ac:dyDescent="0.25">
      <c r="A40" s="652" t="s">
        <v>560</v>
      </c>
      <c r="B40" s="648" t="s">
        <v>561</v>
      </c>
      <c r="C40" s="1035" t="s">
        <v>658</v>
      </c>
      <c r="D40" s="1035"/>
      <c r="E40" s="639" t="s">
        <v>86</v>
      </c>
      <c r="F40" s="639" t="s">
        <v>86</v>
      </c>
      <c r="G40" s="649"/>
      <c r="H40" s="639" t="s">
        <v>86</v>
      </c>
      <c r="I40" s="639" t="s">
        <v>86</v>
      </c>
      <c r="J40" s="639" t="s">
        <v>86</v>
      </c>
      <c r="K40" s="649"/>
      <c r="L40" s="639" t="s">
        <v>86</v>
      </c>
      <c r="M40" s="639">
        <f>G40</f>
        <v>0</v>
      </c>
      <c r="N40" s="639">
        <f>K40</f>
        <v>0</v>
      </c>
      <c r="O40" s="642"/>
      <c r="P40" s="639"/>
      <c r="Q40" s="639">
        <f>(O40+P40)</f>
        <v>0</v>
      </c>
      <c r="R40" s="654"/>
    </row>
    <row r="41" spans="1:19" s="636" customFormat="1" ht="18" customHeight="1" x14ac:dyDescent="0.25">
      <c r="A41" s="643" t="s">
        <v>563</v>
      </c>
      <c r="B41" s="645"/>
      <c r="C41" s="1036"/>
      <c r="D41" s="1036"/>
      <c r="E41" s="646" t="s">
        <v>86</v>
      </c>
      <c r="F41" s="646" t="s">
        <v>86</v>
      </c>
      <c r="G41" s="646" t="s">
        <v>86</v>
      </c>
      <c r="H41" s="646" t="s">
        <v>86</v>
      </c>
      <c r="I41" s="646" t="s">
        <v>86</v>
      </c>
      <c r="J41" s="646" t="s">
        <v>86</v>
      </c>
      <c r="K41" s="646" t="s">
        <v>86</v>
      </c>
      <c r="L41" s="646" t="s">
        <v>86</v>
      </c>
      <c r="M41" s="647">
        <f>SUM(M33:M40)</f>
        <v>0</v>
      </c>
      <c r="N41" s="647">
        <f>SUM(N33:N40)</f>
        <v>0</v>
      </c>
      <c r="O41" s="647">
        <f>SUM(O33:O40)</f>
        <v>0</v>
      </c>
      <c r="P41" s="647">
        <f>SUM(P33:P40)</f>
        <v>0</v>
      </c>
      <c r="Q41" s="647">
        <f>SUM(Q33:Q40)</f>
        <v>0</v>
      </c>
      <c r="R41" s="634"/>
    </row>
    <row r="42" spans="1:19" s="667" customFormat="1" ht="19.5" customHeight="1" x14ac:dyDescent="0.25">
      <c r="A42" s="662" t="s">
        <v>564</v>
      </c>
      <c r="B42" s="663"/>
      <c r="C42" s="1037"/>
      <c r="D42" s="1037"/>
      <c r="E42" s="664" t="s">
        <v>86</v>
      </c>
      <c r="F42" s="664" t="s">
        <v>86</v>
      </c>
      <c r="G42" s="664" t="s">
        <v>86</v>
      </c>
      <c r="H42" s="664" t="s">
        <v>86</v>
      </c>
      <c r="I42" s="664" t="s">
        <v>86</v>
      </c>
      <c r="J42" s="664" t="s">
        <v>86</v>
      </c>
      <c r="K42" s="664" t="s">
        <v>86</v>
      </c>
      <c r="L42" s="664" t="s">
        <v>86</v>
      </c>
      <c r="M42" s="665">
        <f>M18+M29+M41</f>
        <v>0</v>
      </c>
      <c r="N42" s="665">
        <f>N18+N29+N41</f>
        <v>0</v>
      </c>
      <c r="O42" s="665">
        <f>O18+O29+O41</f>
        <v>0</v>
      </c>
      <c r="P42" s="665">
        <f>P18+P31+P41</f>
        <v>0</v>
      </c>
      <c r="Q42" s="665">
        <f>Q18+Q29+Q41</f>
        <v>0</v>
      </c>
      <c r="R42" s="666"/>
    </row>
    <row r="43" spans="1:19" s="619" customFormat="1" ht="25.5" customHeight="1" x14ac:dyDescent="0.2">
      <c r="A43" s="1038" t="s">
        <v>565</v>
      </c>
      <c r="B43" s="1038"/>
      <c r="C43" s="1038"/>
      <c r="D43" s="1038"/>
      <c r="E43" s="1038"/>
      <c r="F43" s="1038"/>
      <c r="G43" s="1038"/>
      <c r="H43" s="1038"/>
      <c r="I43" s="1038"/>
      <c r="J43" s="1038"/>
      <c r="K43" s="1038"/>
      <c r="L43" s="1038"/>
      <c r="M43" s="1038"/>
      <c r="N43" s="1038"/>
      <c r="O43" s="1038"/>
      <c r="P43" s="1038"/>
      <c r="Q43" s="1038"/>
      <c r="R43" s="617"/>
    </row>
    <row r="44" spans="1:19" s="619" customFormat="1" ht="18" hidden="1" customHeight="1" x14ac:dyDescent="0.2">
      <c r="A44" s="1039" t="s">
        <v>566</v>
      </c>
      <c r="B44" s="1039"/>
      <c r="C44" s="1039"/>
      <c r="D44" s="1039"/>
      <c r="E44" s="1039"/>
      <c r="F44" s="1039"/>
      <c r="G44" s="1039"/>
      <c r="H44" s="1039"/>
      <c r="I44" s="1039"/>
      <c r="J44" s="1039"/>
      <c r="K44" s="1039"/>
      <c r="L44" s="1039"/>
      <c r="M44" s="1039"/>
      <c r="N44" s="1039"/>
      <c r="O44" s="1039"/>
      <c r="P44" s="1039"/>
      <c r="Q44" s="1039"/>
      <c r="R44" s="617"/>
    </row>
    <row r="45" spans="1:19" s="619" customFormat="1" ht="18" customHeight="1" x14ac:dyDescent="0.2">
      <c r="A45" s="1034" t="s">
        <v>567</v>
      </c>
      <c r="B45" s="1034"/>
      <c r="C45" s="1034"/>
      <c r="D45" s="1034"/>
      <c r="E45" s="1034"/>
      <c r="F45" s="1034"/>
      <c r="G45" s="1034"/>
      <c r="H45" s="1034"/>
      <c r="I45" s="1034"/>
      <c r="J45" s="1034"/>
      <c r="K45" s="1034"/>
      <c r="L45" s="1034"/>
      <c r="M45" s="1034"/>
      <c r="N45" s="1034"/>
      <c r="O45" s="1034"/>
      <c r="P45" s="1034"/>
      <c r="Q45" s="1034"/>
      <c r="R45" s="617"/>
    </row>
    <row r="46" spans="1:19" s="636" customFormat="1" ht="69" customHeight="1" x14ac:dyDescent="0.25">
      <c r="A46" s="637" t="s">
        <v>568</v>
      </c>
      <c r="B46" s="648"/>
      <c r="C46" s="1035" t="s">
        <v>569</v>
      </c>
      <c r="D46" s="1035"/>
      <c r="E46" s="668"/>
      <c r="F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34"/>
    </row>
    <row r="47" spans="1:19" s="636" customFormat="1" ht="24" customHeight="1" x14ac:dyDescent="0.25">
      <c r="A47" s="640" t="s">
        <v>530</v>
      </c>
      <c r="B47" s="648">
        <v>211</v>
      </c>
      <c r="C47" s="1035"/>
      <c r="D47" s="1035"/>
      <c r="E47" s="639" t="s">
        <v>86</v>
      </c>
      <c r="F47" s="639" t="s">
        <v>86</v>
      </c>
      <c r="G47" s="639" t="s">
        <v>86</v>
      </c>
      <c r="H47" s="639" t="s">
        <v>86</v>
      </c>
      <c r="I47" s="639" t="s">
        <v>86</v>
      </c>
      <c r="J47" s="639" t="s">
        <v>86</v>
      </c>
      <c r="K47" s="639" t="s">
        <v>86</v>
      </c>
      <c r="L47" s="639" t="s">
        <v>86</v>
      </c>
      <c r="M47" s="641"/>
      <c r="N47" s="641"/>
      <c r="O47" s="641">
        <v>0</v>
      </c>
      <c r="P47" s="641"/>
      <c r="Q47" s="639">
        <f>O47+P47</f>
        <v>0</v>
      </c>
      <c r="R47" s="654"/>
    </row>
    <row r="48" spans="1:19" s="636" customFormat="1" ht="23.25" customHeight="1" x14ac:dyDescent="0.25">
      <c r="A48" s="640" t="s">
        <v>531</v>
      </c>
      <c r="B48" s="648">
        <v>213</v>
      </c>
      <c r="C48" s="1035"/>
      <c r="D48" s="1035"/>
      <c r="E48" s="639" t="s">
        <v>86</v>
      </c>
      <c r="F48" s="639" t="s">
        <v>86</v>
      </c>
      <c r="G48" s="639" t="s">
        <v>86</v>
      </c>
      <c r="H48" s="639" t="s">
        <v>86</v>
      </c>
      <c r="I48" s="639" t="s">
        <v>86</v>
      </c>
      <c r="J48" s="639" t="s">
        <v>86</v>
      </c>
      <c r="K48" s="639" t="s">
        <v>86</v>
      </c>
      <c r="L48" s="639" t="s">
        <v>86</v>
      </c>
      <c r="M48" s="642">
        <f>M47*30.2%</f>
        <v>0</v>
      </c>
      <c r="N48" s="642">
        <f>N47*30.2%</f>
        <v>0</v>
      </c>
      <c r="O48" s="642">
        <v>0</v>
      </c>
      <c r="P48" s="642">
        <f>P47*30.2%</f>
        <v>0</v>
      </c>
      <c r="Q48" s="639">
        <f>O48+P48</f>
        <v>0</v>
      </c>
      <c r="R48" s="654"/>
    </row>
    <row r="49" spans="1:18" s="636" customFormat="1" ht="16.5" customHeight="1" x14ac:dyDescent="0.25">
      <c r="A49" s="643" t="s">
        <v>570</v>
      </c>
      <c r="B49" s="644"/>
      <c r="C49" s="1031"/>
      <c r="D49" s="1031"/>
      <c r="E49" s="646" t="s">
        <v>86</v>
      </c>
      <c r="F49" s="646" t="s">
        <v>86</v>
      </c>
      <c r="G49" s="646" t="s">
        <v>86</v>
      </c>
      <c r="H49" s="646" t="s">
        <v>86</v>
      </c>
      <c r="I49" s="646" t="s">
        <v>86</v>
      </c>
      <c r="J49" s="646" t="s">
        <v>86</v>
      </c>
      <c r="K49" s="646" t="s">
        <v>86</v>
      </c>
      <c r="L49" s="646" t="s">
        <v>86</v>
      </c>
      <c r="M49" s="647">
        <f>M47+M48</f>
        <v>0</v>
      </c>
      <c r="N49" s="647">
        <f>N47+N48</f>
        <v>0</v>
      </c>
      <c r="O49" s="647">
        <f>O47+O48</f>
        <v>0</v>
      </c>
      <c r="P49" s="647">
        <f>P47+P48</f>
        <v>0</v>
      </c>
      <c r="Q49" s="647">
        <f>Q47+Q48</f>
        <v>0</v>
      </c>
      <c r="R49" s="634"/>
    </row>
    <row r="50" spans="1:18" s="619" customFormat="1" ht="21.75" hidden="1" customHeight="1" x14ac:dyDescent="0.2">
      <c r="A50" s="1034" t="s">
        <v>571</v>
      </c>
      <c r="B50" s="1034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1034"/>
      <c r="P50" s="1034"/>
      <c r="Q50" s="1034"/>
      <c r="R50" s="617"/>
    </row>
    <row r="51" spans="1:18" s="619" customFormat="1" ht="18" customHeight="1" x14ac:dyDescent="0.2">
      <c r="A51" s="1034" t="s">
        <v>572</v>
      </c>
      <c r="B51" s="1034"/>
      <c r="C51" s="1034"/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1034"/>
      <c r="P51" s="1034"/>
      <c r="Q51" s="1034"/>
      <c r="R51" s="617"/>
    </row>
    <row r="52" spans="1:18" s="636" customFormat="1" ht="36" customHeight="1" x14ac:dyDescent="0.25">
      <c r="A52" s="637" t="s">
        <v>535</v>
      </c>
      <c r="B52" s="648">
        <v>223</v>
      </c>
      <c r="C52" s="1035" t="s">
        <v>536</v>
      </c>
      <c r="D52" s="1035"/>
      <c r="E52" s="649"/>
      <c r="F52" s="649"/>
      <c r="G52" s="649"/>
      <c r="H52" s="639">
        <f>(E52+F52+G52)/3</f>
        <v>0</v>
      </c>
      <c r="I52" s="649"/>
      <c r="J52" s="649"/>
      <c r="K52" s="649"/>
      <c r="L52" s="639">
        <f>(I52+J52+K52)/3</f>
        <v>0</v>
      </c>
      <c r="M52" s="639">
        <f>H52</f>
        <v>0</v>
      </c>
      <c r="N52" s="639">
        <f>L52</f>
        <v>0</v>
      </c>
      <c r="O52" s="642">
        <f>H52*Q61</f>
        <v>0</v>
      </c>
      <c r="P52" s="651"/>
      <c r="Q52" s="639">
        <f t="shared" ref="Q52:Q58" si="2">SUM(O52+P52)</f>
        <v>0</v>
      </c>
      <c r="R52" s="634"/>
    </row>
    <row r="53" spans="1:18" s="636" customFormat="1" ht="42.75" customHeight="1" x14ac:dyDescent="0.25">
      <c r="A53" s="652" t="s">
        <v>537</v>
      </c>
      <c r="B53" s="648" t="s">
        <v>538</v>
      </c>
      <c r="C53" s="1035" t="s">
        <v>539</v>
      </c>
      <c r="D53" s="1035"/>
      <c r="E53" s="639" t="s">
        <v>86</v>
      </c>
      <c r="F53" s="639" t="s">
        <v>86</v>
      </c>
      <c r="G53" s="639" t="s">
        <v>86</v>
      </c>
      <c r="H53" s="639" t="s">
        <v>86</v>
      </c>
      <c r="I53" s="639" t="s">
        <v>86</v>
      </c>
      <c r="J53" s="639" t="s">
        <v>86</v>
      </c>
      <c r="K53" s="639" t="s">
        <v>86</v>
      </c>
      <c r="L53" s="639" t="s">
        <v>86</v>
      </c>
      <c r="M53" s="653">
        <f>'Прил.7 лимиты'!E11*'услуга 8'!Q61</f>
        <v>0</v>
      </c>
      <c r="N53" s="653">
        <f>'Прил.7 лимиты'!E13*'услуга 8'!Q61</f>
        <v>0</v>
      </c>
      <c r="O53" s="653">
        <f>'Прил.7 лимиты'!E11*'услуга 8'!$Q$61</f>
        <v>0</v>
      </c>
      <c r="P53" s="653"/>
      <c r="Q53" s="639">
        <f t="shared" si="2"/>
        <v>0</v>
      </c>
      <c r="R53" s="654"/>
    </row>
    <row r="54" spans="1:18" s="636" customFormat="1" ht="30.75" customHeight="1" x14ac:dyDescent="0.25">
      <c r="A54" s="652" t="s">
        <v>540</v>
      </c>
      <c r="B54" s="648" t="s">
        <v>541</v>
      </c>
      <c r="C54" s="1035"/>
      <c r="D54" s="1035"/>
      <c r="E54" s="639" t="s">
        <v>86</v>
      </c>
      <c r="F54" s="639" t="s">
        <v>86</v>
      </c>
      <c r="G54" s="639" t="s">
        <v>86</v>
      </c>
      <c r="H54" s="639" t="s">
        <v>86</v>
      </c>
      <c r="I54" s="639" t="s">
        <v>86</v>
      </c>
      <c r="J54" s="639" t="s">
        <v>86</v>
      </c>
      <c r="K54" s="639" t="s">
        <v>86</v>
      </c>
      <c r="L54" s="639" t="s">
        <v>86</v>
      </c>
      <c r="M54" s="653">
        <f>'Прил.7 лимиты'!N11*'услуга 8'!Q61</f>
        <v>0</v>
      </c>
      <c r="N54" s="653">
        <f>'Прил.7 лимиты'!N13*'услуга 8'!Q61</f>
        <v>0</v>
      </c>
      <c r="O54" s="653">
        <f>'Прил.7 лимиты'!N11*'услуга 8'!$Q$61</f>
        <v>0</v>
      </c>
      <c r="P54" s="715"/>
      <c r="Q54" s="639">
        <f t="shared" si="2"/>
        <v>0</v>
      </c>
      <c r="R54" s="654"/>
    </row>
    <row r="55" spans="1:18" s="636" customFormat="1" ht="35.25" customHeight="1" x14ac:dyDescent="0.25">
      <c r="A55" s="652" t="s">
        <v>542</v>
      </c>
      <c r="B55" s="648" t="s">
        <v>543</v>
      </c>
      <c r="C55" s="1035" t="s">
        <v>536</v>
      </c>
      <c r="D55" s="1035"/>
      <c r="E55" s="649"/>
      <c r="F55" s="649"/>
      <c r="G55" s="649"/>
      <c r="H55" s="642">
        <f>(E55+F55+G55)/3</f>
        <v>0</v>
      </c>
      <c r="I55" s="649"/>
      <c r="J55" s="649"/>
      <c r="K55" s="649"/>
      <c r="L55" s="642">
        <f>(I55+J55+K55)/3</f>
        <v>0</v>
      </c>
      <c r="M55" s="642">
        <f>H55</f>
        <v>0</v>
      </c>
      <c r="N55" s="642">
        <f>'Прил.7 лимиты'!Q13*'услуга 8'!Q61</f>
        <v>0</v>
      </c>
      <c r="O55" s="653">
        <f>'Прил.7 лимиты'!Q11*'услуга 8'!$Q$61</f>
        <v>0</v>
      </c>
      <c r="P55" s="653"/>
      <c r="Q55" s="639">
        <f t="shared" si="2"/>
        <v>0</v>
      </c>
      <c r="R55" s="654"/>
    </row>
    <row r="56" spans="1:18" s="636" customFormat="1" ht="21" customHeight="1" x14ac:dyDescent="0.25">
      <c r="A56" s="652" t="s">
        <v>494</v>
      </c>
      <c r="B56" s="648" t="s">
        <v>496</v>
      </c>
      <c r="C56" s="1035" t="s">
        <v>546</v>
      </c>
      <c r="D56" s="1035"/>
      <c r="E56" s="639" t="s">
        <v>86</v>
      </c>
      <c r="F56" s="639" t="s">
        <v>86</v>
      </c>
      <c r="G56" s="639" t="s">
        <v>86</v>
      </c>
      <c r="H56" s="639" t="s">
        <v>86</v>
      </c>
      <c r="I56" s="639" t="s">
        <v>86</v>
      </c>
      <c r="J56" s="639" t="s">
        <v>86</v>
      </c>
      <c r="K56" s="639" t="s">
        <v>86</v>
      </c>
      <c r="L56" s="639" t="s">
        <v>86</v>
      </c>
      <c r="M56" s="642">
        <f>'Прил.10 прочие'!V19</f>
        <v>0</v>
      </c>
      <c r="N56" s="642">
        <f>'Прил.10 прочие'!AZ19</f>
        <v>0</v>
      </c>
      <c r="O56" s="642">
        <f>'Прил.10 прочие'!V19</f>
        <v>0</v>
      </c>
      <c r="P56" s="639"/>
      <c r="Q56" s="639">
        <f t="shared" si="2"/>
        <v>0</v>
      </c>
      <c r="R56" s="634"/>
    </row>
    <row r="57" spans="1:18" s="636" customFormat="1" ht="21.75" customHeight="1" x14ac:dyDescent="0.25">
      <c r="A57" s="652" t="s">
        <v>547</v>
      </c>
      <c r="B57" s="648" t="s">
        <v>548</v>
      </c>
      <c r="C57" s="1035"/>
      <c r="D57" s="1035"/>
      <c r="E57" s="639" t="s">
        <v>86</v>
      </c>
      <c r="F57" s="639" t="s">
        <v>86</v>
      </c>
      <c r="G57" s="639" t="s">
        <v>86</v>
      </c>
      <c r="H57" s="639" t="s">
        <v>86</v>
      </c>
      <c r="I57" s="639" t="s">
        <v>86</v>
      </c>
      <c r="J57" s="639" t="s">
        <v>86</v>
      </c>
      <c r="K57" s="639" t="s">
        <v>86</v>
      </c>
      <c r="L57" s="639" t="s">
        <v>86</v>
      </c>
      <c r="M57" s="639">
        <f>'Прил.10 прочие'!V31</f>
        <v>0</v>
      </c>
      <c r="N57" s="639">
        <f>'Прил.10 прочие'!AZ31</f>
        <v>0</v>
      </c>
      <c r="O57" s="639">
        <f>'Прил.10 прочие'!V31</f>
        <v>0</v>
      </c>
      <c r="P57" s="639"/>
      <c r="Q57" s="639">
        <f t="shared" si="2"/>
        <v>0</v>
      </c>
      <c r="R57" s="634"/>
    </row>
    <row r="58" spans="1:18" s="636" customFormat="1" ht="22.15" customHeight="1" x14ac:dyDescent="0.25">
      <c r="A58" s="652" t="s">
        <v>549</v>
      </c>
      <c r="B58" s="648" t="s">
        <v>550</v>
      </c>
      <c r="C58" s="1035"/>
      <c r="D58" s="1035"/>
      <c r="E58" s="639" t="s">
        <v>86</v>
      </c>
      <c r="F58" s="639" t="s">
        <v>86</v>
      </c>
      <c r="G58" s="639" t="s">
        <v>86</v>
      </c>
      <c r="H58" s="639" t="s">
        <v>86</v>
      </c>
      <c r="I58" s="639" t="s">
        <v>86</v>
      </c>
      <c r="J58" s="639" t="s">
        <v>86</v>
      </c>
      <c r="K58" s="639" t="s">
        <v>86</v>
      </c>
      <c r="L58" s="639" t="s">
        <v>86</v>
      </c>
      <c r="M58" s="651">
        <f>'Прил.7 лимиты'!H10*'услуга 8'!Q61</f>
        <v>0</v>
      </c>
      <c r="N58" s="651">
        <f>'Прил.7 лимиты'!H13*'услуга 8'!Q61</f>
        <v>0</v>
      </c>
      <c r="O58" s="642">
        <f>'Прил.7 лимиты'!H10*Q61</f>
        <v>0</v>
      </c>
      <c r="P58" s="642"/>
      <c r="Q58" s="639">
        <f t="shared" si="2"/>
        <v>0</v>
      </c>
      <c r="R58" s="634"/>
    </row>
    <row r="59" spans="1:18" s="636" customFormat="1" ht="15.75" x14ac:dyDescent="0.25">
      <c r="A59" s="643" t="s">
        <v>573</v>
      </c>
      <c r="B59" s="645"/>
      <c r="C59" s="1031"/>
      <c r="D59" s="1031"/>
      <c r="E59" s="646" t="s">
        <v>86</v>
      </c>
      <c r="F59" s="646" t="s">
        <v>86</v>
      </c>
      <c r="G59" s="646" t="s">
        <v>86</v>
      </c>
      <c r="H59" s="646" t="s">
        <v>86</v>
      </c>
      <c r="I59" s="646" t="s">
        <v>86</v>
      </c>
      <c r="J59" s="646" t="s">
        <v>86</v>
      </c>
      <c r="K59" s="646" t="s">
        <v>86</v>
      </c>
      <c r="L59" s="646" t="s">
        <v>86</v>
      </c>
      <c r="M59" s="646">
        <f>M52+M53+M54+M55+M56+M57+M58</f>
        <v>0</v>
      </c>
      <c r="N59" s="646">
        <f>N52+N53+N54+N55+N56+N57+N58</f>
        <v>0</v>
      </c>
      <c r="O59" s="646">
        <f>O52+O53+O54+O55+O56+O57+O58</f>
        <v>0</v>
      </c>
      <c r="P59" s="646">
        <f>SUM(P52:P58)</f>
        <v>0</v>
      </c>
      <c r="Q59" s="646">
        <f>SUM(Q52:Q58)</f>
        <v>0</v>
      </c>
      <c r="R59" s="634"/>
    </row>
    <row r="60" spans="1:18" s="636" customFormat="1" ht="18" customHeight="1" x14ac:dyDescent="0.25">
      <c r="A60" s="1032" t="s">
        <v>574</v>
      </c>
      <c r="B60" s="1032"/>
      <c r="C60" s="1032"/>
      <c r="D60" s="1032"/>
      <c r="E60" s="1032"/>
      <c r="F60" s="1032"/>
      <c r="G60" s="1032"/>
      <c r="H60" s="1032"/>
      <c r="I60" s="1032"/>
      <c r="J60" s="1032"/>
      <c r="K60" s="1032"/>
      <c r="L60" s="1032"/>
      <c r="M60" s="1032"/>
      <c r="N60" s="1032"/>
      <c r="O60" s="1032"/>
      <c r="P60" s="1032"/>
      <c r="Q60" s="670">
        <f>'Прил.8 ст.211'!AE111</f>
        <v>5.7571966315780865E-4</v>
      </c>
      <c r="R60" s="634"/>
    </row>
    <row r="61" spans="1:18" s="636" customFormat="1" ht="18" customHeight="1" x14ac:dyDescent="0.25">
      <c r="A61" s="1032" t="s">
        <v>553</v>
      </c>
      <c r="B61" s="1032"/>
      <c r="C61" s="1032"/>
      <c r="D61" s="1032"/>
      <c r="E61" s="1032"/>
      <c r="F61" s="1032"/>
      <c r="G61" s="1032"/>
      <c r="H61" s="1032"/>
      <c r="I61" s="1032"/>
      <c r="J61" s="1032"/>
      <c r="K61" s="1032"/>
      <c r="L61" s="1032"/>
      <c r="M61" s="1032"/>
      <c r="N61" s="1032"/>
      <c r="O61" s="1032"/>
      <c r="P61" s="1032"/>
      <c r="Q61" s="672">
        <f>'Прил.4 площади'!K137</f>
        <v>0</v>
      </c>
      <c r="R61" s="634"/>
    </row>
    <row r="62" spans="1:18" s="619" customFormat="1" ht="18" customHeight="1" x14ac:dyDescent="0.2">
      <c r="A62" s="1034" t="s">
        <v>575</v>
      </c>
      <c r="B62" s="1034"/>
      <c r="C62" s="1034"/>
      <c r="D62" s="1034"/>
      <c r="E62" s="1034"/>
      <c r="F62" s="1034"/>
      <c r="G62" s="1034"/>
      <c r="H62" s="1034"/>
      <c r="I62" s="1034"/>
      <c r="J62" s="1034"/>
      <c r="K62" s="1034"/>
      <c r="L62" s="1034"/>
      <c r="M62" s="1034"/>
      <c r="N62" s="1034"/>
      <c r="O62" s="1034"/>
      <c r="P62" s="1034"/>
      <c r="Q62" s="1034"/>
      <c r="R62" s="617"/>
    </row>
    <row r="63" spans="1:18" s="636" customFormat="1" ht="15" customHeight="1" x14ac:dyDescent="0.25">
      <c r="A63" s="637" t="s">
        <v>491</v>
      </c>
      <c r="B63" s="648">
        <v>212</v>
      </c>
      <c r="C63" s="1035" t="s">
        <v>534</v>
      </c>
      <c r="D63" s="1035"/>
      <c r="E63" s="639" t="s">
        <v>86</v>
      </c>
      <c r="F63" s="639" t="s">
        <v>86</v>
      </c>
      <c r="G63" s="649"/>
      <c r="H63" s="639" t="s">
        <v>86</v>
      </c>
      <c r="I63" s="639" t="s">
        <v>86</v>
      </c>
      <c r="J63" s="639" t="s">
        <v>86</v>
      </c>
      <c r="K63" s="649"/>
      <c r="L63" s="639" t="s">
        <v>86</v>
      </c>
      <c r="M63" s="639">
        <f>G63</f>
        <v>0</v>
      </c>
      <c r="N63" s="639">
        <f>K63</f>
        <v>0</v>
      </c>
      <c r="O63" s="659">
        <v>0</v>
      </c>
      <c r="P63" s="659"/>
      <c r="Q63" s="639">
        <f>O63+P63</f>
        <v>0</v>
      </c>
      <c r="R63" s="634"/>
    </row>
    <row r="64" spans="1:18" s="636" customFormat="1" ht="15.75" x14ac:dyDescent="0.25">
      <c r="A64" s="637" t="s">
        <v>493</v>
      </c>
      <c r="B64" s="648">
        <v>221</v>
      </c>
      <c r="C64" s="1035"/>
      <c r="D64" s="1035"/>
      <c r="E64" s="639" t="s">
        <v>86</v>
      </c>
      <c r="F64" s="639" t="s">
        <v>86</v>
      </c>
      <c r="G64" s="649"/>
      <c r="H64" s="639" t="s">
        <v>86</v>
      </c>
      <c r="I64" s="639" t="s">
        <v>86</v>
      </c>
      <c r="J64" s="639" t="s">
        <v>86</v>
      </c>
      <c r="K64" s="649"/>
      <c r="L64" s="639" t="s">
        <v>86</v>
      </c>
      <c r="M64" s="639">
        <f>G64</f>
        <v>0</v>
      </c>
      <c r="N64" s="639">
        <f>K64</f>
        <v>0</v>
      </c>
      <c r="O64" s="659">
        <v>0</v>
      </c>
      <c r="P64" s="659"/>
      <c r="Q64" s="639">
        <f>O64+P64</f>
        <v>0</v>
      </c>
      <c r="R64" s="634"/>
    </row>
    <row r="65" spans="1:24" s="636" customFormat="1" ht="15.75" x14ac:dyDescent="0.25">
      <c r="A65" s="637" t="s">
        <v>494</v>
      </c>
      <c r="B65" s="648">
        <v>222</v>
      </c>
      <c r="C65" s="1035"/>
      <c r="D65" s="1035"/>
      <c r="E65" s="639" t="s">
        <v>86</v>
      </c>
      <c r="F65" s="639" t="s">
        <v>86</v>
      </c>
      <c r="G65" s="649"/>
      <c r="H65" s="639" t="s">
        <v>86</v>
      </c>
      <c r="I65" s="639" t="s">
        <v>86</v>
      </c>
      <c r="J65" s="639" t="s">
        <v>86</v>
      </c>
      <c r="K65" s="649"/>
      <c r="L65" s="639" t="s">
        <v>86</v>
      </c>
      <c r="M65" s="639">
        <f>G65</f>
        <v>0</v>
      </c>
      <c r="N65" s="639">
        <f>K65</f>
        <v>0</v>
      </c>
      <c r="O65" s="659">
        <f>'Прил.10 прочие'!V15</f>
        <v>0</v>
      </c>
      <c r="P65" s="659"/>
      <c r="Q65" s="639">
        <f>O65+P65</f>
        <v>0</v>
      </c>
      <c r="R65" s="634"/>
    </row>
    <row r="66" spans="1:24" s="636" customFormat="1" ht="17.25" customHeight="1" x14ac:dyDescent="0.25">
      <c r="A66" s="637" t="s">
        <v>576</v>
      </c>
      <c r="B66" s="648">
        <v>224</v>
      </c>
      <c r="C66" s="1035"/>
      <c r="D66" s="1035"/>
      <c r="E66" s="639" t="s">
        <v>86</v>
      </c>
      <c r="F66" s="639" t="s">
        <v>86</v>
      </c>
      <c r="G66" s="649"/>
      <c r="H66" s="639" t="s">
        <v>86</v>
      </c>
      <c r="I66" s="639" t="s">
        <v>86</v>
      </c>
      <c r="J66" s="639" t="s">
        <v>86</v>
      </c>
      <c r="K66" s="649"/>
      <c r="L66" s="639" t="s">
        <v>86</v>
      </c>
      <c r="M66" s="639">
        <f>G66</f>
        <v>0</v>
      </c>
      <c r="N66" s="639">
        <f>K66</f>
        <v>0</v>
      </c>
      <c r="O66" s="641"/>
      <c r="P66" s="649"/>
      <c r="Q66" s="639">
        <f>O66+P66</f>
        <v>0</v>
      </c>
      <c r="R66" s="634"/>
    </row>
    <row r="67" spans="1:24" s="636" customFormat="1" ht="17.25" customHeight="1" x14ac:dyDescent="0.25">
      <c r="A67" s="637" t="s">
        <v>497</v>
      </c>
      <c r="B67" s="648">
        <v>225</v>
      </c>
      <c r="C67" s="1035" t="s">
        <v>555</v>
      </c>
      <c r="D67" s="1035"/>
      <c r="E67" s="649"/>
      <c r="F67" s="649"/>
      <c r="G67" s="649"/>
      <c r="H67" s="639">
        <f>(E67+F67+G67)/3</f>
        <v>0</v>
      </c>
      <c r="I67" s="649"/>
      <c r="J67" s="649"/>
      <c r="K67" s="649"/>
      <c r="L67" s="639">
        <f>(I67+J67+K67)/3</f>
        <v>0</v>
      </c>
      <c r="M67" s="639">
        <f>H67</f>
        <v>0</v>
      </c>
      <c r="N67" s="639">
        <f>L67</f>
        <v>0</v>
      </c>
      <c r="O67" s="659">
        <f>'Прил.10 прочие'!V23</f>
        <v>0</v>
      </c>
      <c r="P67" s="659"/>
      <c r="Q67" s="639">
        <f>O67+P67</f>
        <v>0</v>
      </c>
      <c r="R67" s="634"/>
    </row>
    <row r="68" spans="1:24" s="636" customFormat="1" ht="15.75" customHeight="1" x14ac:dyDescent="0.25">
      <c r="A68" s="637" t="s">
        <v>577</v>
      </c>
      <c r="B68" s="648" t="s">
        <v>578</v>
      </c>
      <c r="C68" s="1035"/>
      <c r="D68" s="1035"/>
      <c r="E68" s="1030" t="s">
        <v>579</v>
      </c>
      <c r="F68" s="1030"/>
      <c r="G68" s="1030"/>
      <c r="H68" s="1030"/>
      <c r="I68" s="649"/>
      <c r="J68" s="649"/>
      <c r="K68" s="649"/>
      <c r="L68" s="639">
        <f>(I68+J68+K68)/3</f>
        <v>0</v>
      </c>
      <c r="M68" s="639"/>
      <c r="N68" s="639">
        <f>L68</f>
        <v>0</v>
      </c>
      <c r="O68" s="642"/>
      <c r="P68" s="649"/>
      <c r="Q68" s="639">
        <f>P68</f>
        <v>0</v>
      </c>
      <c r="R68" s="634"/>
    </row>
    <row r="69" spans="1:24" s="636" customFormat="1" ht="18" customHeight="1" x14ac:dyDescent="0.25">
      <c r="A69" s="637" t="s">
        <v>498</v>
      </c>
      <c r="B69" s="648">
        <v>226</v>
      </c>
      <c r="C69" s="1035"/>
      <c r="D69" s="1035"/>
      <c r="E69" s="649"/>
      <c r="F69" s="649"/>
      <c r="G69" s="649"/>
      <c r="H69" s="639">
        <f>(E69+F69+G69)/3</f>
        <v>0</v>
      </c>
      <c r="I69" s="649"/>
      <c r="J69" s="649"/>
      <c r="K69" s="649"/>
      <c r="L69" s="639">
        <f>(I69+J69+K69)/3</f>
        <v>0</v>
      </c>
      <c r="M69" s="639">
        <f>H69</f>
        <v>0</v>
      </c>
      <c r="N69" s="639">
        <f>L69</f>
        <v>0</v>
      </c>
      <c r="O69" s="659">
        <v>0</v>
      </c>
      <c r="P69" s="659"/>
      <c r="Q69" s="639">
        <f>O69+P69</f>
        <v>0</v>
      </c>
      <c r="R69" s="634"/>
    </row>
    <row r="70" spans="1:24" s="636" customFormat="1" ht="33.75" customHeight="1" x14ac:dyDescent="0.25">
      <c r="A70" s="637" t="s">
        <v>580</v>
      </c>
      <c r="B70" s="648" t="s">
        <v>431</v>
      </c>
      <c r="C70" s="1029" t="s">
        <v>581</v>
      </c>
      <c r="D70" s="1029"/>
      <c r="E70" s="649"/>
      <c r="F70" s="649"/>
      <c r="G70" s="649"/>
      <c r="H70" s="639">
        <f>(E70+F70+G70)/3</f>
        <v>0</v>
      </c>
      <c r="I70" s="649"/>
      <c r="J70" s="649"/>
      <c r="K70" s="649"/>
      <c r="L70" s="639">
        <f>(I70+J70+K70)/3</f>
        <v>0</v>
      </c>
      <c r="M70" s="639">
        <f>H70</f>
        <v>0</v>
      </c>
      <c r="N70" s="639">
        <f>L70</f>
        <v>0</v>
      </c>
      <c r="O70" s="435">
        <v>0</v>
      </c>
      <c r="P70" s="642"/>
      <c r="Q70" s="639">
        <f>O70+P70</f>
        <v>0</v>
      </c>
      <c r="R70" s="634"/>
    </row>
    <row r="71" spans="1:24" s="636" customFormat="1" ht="67.5" customHeight="1" x14ac:dyDescent="0.25">
      <c r="A71" s="637" t="s">
        <v>502</v>
      </c>
      <c r="B71" s="648" t="s">
        <v>431</v>
      </c>
      <c r="C71" s="1029"/>
      <c r="D71" s="1029"/>
      <c r="E71" s="639" t="s">
        <v>86</v>
      </c>
      <c r="F71" s="639" t="s">
        <v>86</v>
      </c>
      <c r="G71" s="639" t="s">
        <v>86</v>
      </c>
      <c r="H71" s="639" t="s">
        <v>86</v>
      </c>
      <c r="I71" s="639" t="s">
        <v>86</v>
      </c>
      <c r="J71" s="639" t="s">
        <v>86</v>
      </c>
      <c r="K71" s="639" t="s">
        <v>86</v>
      </c>
      <c r="L71" s="639" t="s">
        <v>86</v>
      </c>
      <c r="M71" s="642">
        <f>'Прил.10 прочие'!V36</f>
        <v>0</v>
      </c>
      <c r="N71" s="642">
        <f>'Прил.10 прочие'!AZ36</f>
        <v>0</v>
      </c>
      <c r="O71" s="435">
        <f>'Прил.10 прочие'!V36</f>
        <v>0</v>
      </c>
      <c r="P71" s="642"/>
      <c r="Q71" s="639">
        <f>O71+P71</f>
        <v>0</v>
      </c>
      <c r="R71" s="634"/>
    </row>
    <row r="72" spans="1:24" s="636" customFormat="1" ht="33" customHeight="1" x14ac:dyDescent="0.25">
      <c r="A72" s="637" t="s">
        <v>582</v>
      </c>
      <c r="B72" s="648" t="s">
        <v>426</v>
      </c>
      <c r="C72" s="1029"/>
      <c r="D72" s="1029"/>
      <c r="E72" s="639" t="s">
        <v>86</v>
      </c>
      <c r="F72" s="639" t="s">
        <v>86</v>
      </c>
      <c r="G72" s="639" t="s">
        <v>86</v>
      </c>
      <c r="H72" s="639" t="s">
        <v>86</v>
      </c>
      <c r="I72" s="639" t="s">
        <v>86</v>
      </c>
      <c r="J72" s="639" t="s">
        <v>86</v>
      </c>
      <c r="K72" s="639" t="s">
        <v>86</v>
      </c>
      <c r="L72" s="639" t="s">
        <v>86</v>
      </c>
      <c r="M72" s="642">
        <f>'Прил.10 прочие'!V37</f>
        <v>0</v>
      </c>
      <c r="N72" s="642">
        <f>'Прил.10 прочие'!AZ37</f>
        <v>0</v>
      </c>
      <c r="O72" s="435">
        <f>'Прил.10 прочие'!V37</f>
        <v>0</v>
      </c>
      <c r="P72" s="642"/>
      <c r="Q72" s="639">
        <f>(O72+P72)</f>
        <v>0</v>
      </c>
      <c r="R72" s="654"/>
    </row>
    <row r="73" spans="1:24" s="636" customFormat="1" ht="17.25" customHeight="1" x14ac:dyDescent="0.25">
      <c r="A73" s="637" t="s">
        <v>503</v>
      </c>
      <c r="B73" s="648">
        <v>310</v>
      </c>
      <c r="C73" s="1030" t="s">
        <v>534</v>
      </c>
      <c r="D73" s="1030"/>
      <c r="E73" s="545" t="s">
        <v>86</v>
      </c>
      <c r="F73" s="545" t="s">
        <v>86</v>
      </c>
      <c r="G73" s="673"/>
      <c r="H73" s="639" t="s">
        <v>86</v>
      </c>
      <c r="I73" s="547"/>
      <c r="J73" s="547"/>
      <c r="K73" s="548"/>
      <c r="L73" s="639" t="s">
        <v>86</v>
      </c>
      <c r="M73" s="639">
        <f>G73</f>
        <v>0</v>
      </c>
      <c r="N73" s="639">
        <f>K73</f>
        <v>0</v>
      </c>
      <c r="O73" s="674">
        <f>'Прил.10 прочие'!V39</f>
        <v>0</v>
      </c>
      <c r="P73" s="674"/>
      <c r="Q73" s="639">
        <f>O73+P73</f>
        <v>0</v>
      </c>
      <c r="R73" s="634"/>
    </row>
    <row r="74" spans="1:24" s="636" customFormat="1" ht="18" customHeight="1" x14ac:dyDescent="0.25">
      <c r="A74" s="637" t="s">
        <v>583</v>
      </c>
      <c r="B74" s="648">
        <v>340</v>
      </c>
      <c r="C74" s="1030"/>
      <c r="D74" s="1030"/>
      <c r="E74" s="639" t="s">
        <v>86</v>
      </c>
      <c r="F74" s="639" t="s">
        <v>86</v>
      </c>
      <c r="G74" s="649"/>
      <c r="H74" s="639" t="s">
        <v>86</v>
      </c>
      <c r="I74" s="639" t="s">
        <v>86</v>
      </c>
      <c r="J74" s="639" t="s">
        <v>86</v>
      </c>
      <c r="K74" s="649"/>
      <c r="L74" s="639" t="s">
        <v>86</v>
      </c>
      <c r="M74" s="639">
        <f>G74</f>
        <v>0</v>
      </c>
      <c r="N74" s="639">
        <f>K74</f>
        <v>0</v>
      </c>
      <c r="O74" s="659">
        <v>0</v>
      </c>
      <c r="P74" s="659"/>
      <c r="Q74" s="639">
        <f>O74+P74</f>
        <v>0</v>
      </c>
      <c r="R74" s="634"/>
    </row>
    <row r="75" spans="1:24" s="636" customFormat="1" ht="20.25" customHeight="1" x14ac:dyDescent="0.25">
      <c r="A75" s="643" t="s">
        <v>584</v>
      </c>
      <c r="B75" s="645"/>
      <c r="C75" s="1031"/>
      <c r="D75" s="1031"/>
      <c r="E75" s="646" t="s">
        <v>86</v>
      </c>
      <c r="F75" s="646" t="s">
        <v>86</v>
      </c>
      <c r="G75" s="646" t="s">
        <v>86</v>
      </c>
      <c r="H75" s="646" t="s">
        <v>86</v>
      </c>
      <c r="I75" s="646" t="s">
        <v>86</v>
      </c>
      <c r="J75" s="646" t="s">
        <v>86</v>
      </c>
      <c r="K75" s="646" t="s">
        <v>86</v>
      </c>
      <c r="L75" s="646" t="s">
        <v>86</v>
      </c>
      <c r="M75" s="647">
        <f>M63+M64+M65+M66+M67+M69+M71+M72+M73+M74+M70</f>
        <v>0</v>
      </c>
      <c r="N75" s="647">
        <f>N63+N64+N65+N66+N67+N69+N71+N72+N73+N74+N70</f>
        <v>0</v>
      </c>
      <c r="O75" s="647">
        <f>SUM(O63:O74)-O68</f>
        <v>0</v>
      </c>
      <c r="P75" s="647">
        <f>SUM(P63:P74)</f>
        <v>0</v>
      </c>
      <c r="Q75" s="647">
        <f>SUM(Q63:Q74)</f>
        <v>0</v>
      </c>
      <c r="R75" s="634"/>
      <c r="U75" s="675"/>
      <c r="V75" s="675"/>
      <c r="W75" s="675"/>
      <c r="X75" s="675"/>
    </row>
    <row r="76" spans="1:24" s="636" customFormat="1" ht="20.25" hidden="1" customHeight="1" x14ac:dyDescent="0.25">
      <c r="A76" s="643" t="s">
        <v>585</v>
      </c>
      <c r="B76" s="645"/>
      <c r="C76" s="676"/>
      <c r="D76" s="677"/>
      <c r="E76" s="646"/>
      <c r="F76" s="646"/>
      <c r="G76" s="646"/>
      <c r="H76" s="646"/>
      <c r="I76" s="646"/>
      <c r="J76" s="646"/>
      <c r="K76" s="646"/>
      <c r="L76" s="646"/>
      <c r="M76" s="646"/>
      <c r="N76" s="646"/>
      <c r="O76" s="646"/>
      <c r="P76" s="646"/>
      <c r="Q76" s="646"/>
      <c r="R76" s="634"/>
      <c r="U76" s="675"/>
      <c r="V76" s="675"/>
      <c r="W76" s="675"/>
      <c r="X76" s="675"/>
    </row>
    <row r="77" spans="1:24" s="636" customFormat="1" ht="21" customHeight="1" x14ac:dyDescent="0.25">
      <c r="A77" s="1032" t="s">
        <v>586</v>
      </c>
      <c r="B77" s="1032"/>
      <c r="C77" s="1032"/>
      <c r="D77" s="1032"/>
      <c r="E77" s="1032"/>
      <c r="F77" s="1032"/>
      <c r="G77" s="1032"/>
      <c r="H77" s="1032"/>
      <c r="I77" s="1032"/>
      <c r="J77" s="1032"/>
      <c r="K77" s="1032"/>
      <c r="L77" s="1032"/>
      <c r="M77" s="1032"/>
      <c r="N77" s="1032"/>
      <c r="O77" s="1032"/>
      <c r="P77" s="1032"/>
      <c r="Q77" s="678">
        <f>Q31+Q61</f>
        <v>0</v>
      </c>
      <c r="R77" s="634"/>
      <c r="U77" s="675"/>
      <c r="V77" s="675"/>
      <c r="W77" s="675"/>
      <c r="X77" s="675"/>
    </row>
    <row r="78" spans="1:24" s="667" customFormat="1" ht="27" customHeight="1" x14ac:dyDescent="0.25">
      <c r="A78" s="662" t="s">
        <v>587</v>
      </c>
      <c r="B78" s="679"/>
      <c r="C78" s="1033"/>
      <c r="D78" s="1033"/>
      <c r="E78" s="664" t="s">
        <v>86</v>
      </c>
      <c r="F78" s="664" t="s">
        <v>86</v>
      </c>
      <c r="G78" s="664" t="s">
        <v>86</v>
      </c>
      <c r="H78" s="664" t="s">
        <v>86</v>
      </c>
      <c r="I78" s="664" t="s">
        <v>86</v>
      </c>
      <c r="J78" s="664" t="s">
        <v>86</v>
      </c>
      <c r="K78" s="664" t="s">
        <v>86</v>
      </c>
      <c r="L78" s="664" t="s">
        <v>86</v>
      </c>
      <c r="M78" s="680">
        <f>M75+M59+M49</f>
        <v>0</v>
      </c>
      <c r="N78" s="680">
        <f>N75+N59+N49</f>
        <v>0</v>
      </c>
      <c r="O78" s="680">
        <f>O75+O59+O49</f>
        <v>0</v>
      </c>
      <c r="P78" s="680">
        <f>P75+P59+P49</f>
        <v>0</v>
      </c>
      <c r="Q78" s="680">
        <f>Q75+Q59+Q49</f>
        <v>0</v>
      </c>
      <c r="R78" s="666"/>
      <c r="U78" s="681"/>
      <c r="V78" s="1028"/>
      <c r="W78" s="1028"/>
      <c r="X78" s="1028"/>
    </row>
    <row r="79" spans="1:24" s="636" customFormat="1" ht="21.75" customHeight="1" x14ac:dyDescent="0.25">
      <c r="A79" s="682" t="s">
        <v>588</v>
      </c>
      <c r="B79" s="683"/>
      <c r="C79" s="1025"/>
      <c r="D79" s="1025"/>
      <c r="E79" s="684"/>
      <c r="F79" s="684"/>
      <c r="G79" s="684"/>
      <c r="H79" s="684"/>
      <c r="I79" s="684"/>
      <c r="J79" s="684"/>
      <c r="K79" s="684"/>
      <c r="L79" s="684"/>
      <c r="M79" s="684"/>
      <c r="N79" s="684"/>
      <c r="O79" s="684"/>
      <c r="P79" s="684"/>
      <c r="Q79" s="684"/>
      <c r="R79" s="634"/>
      <c r="U79" s="681"/>
      <c r="V79" s="1028"/>
      <c r="W79" s="1028"/>
      <c r="X79" s="1028"/>
    </row>
    <row r="80" spans="1:24" s="636" customFormat="1" ht="18.75" x14ac:dyDescent="0.3">
      <c r="A80" s="637" t="s">
        <v>530</v>
      </c>
      <c r="B80" s="648">
        <v>211</v>
      </c>
      <c r="C80" s="1025"/>
      <c r="D80" s="1025"/>
      <c r="E80" s="639" t="s">
        <v>86</v>
      </c>
      <c r="F80" s="639" t="s">
        <v>86</v>
      </c>
      <c r="G80" s="639" t="s">
        <v>86</v>
      </c>
      <c r="H80" s="639" t="s">
        <v>86</v>
      </c>
      <c r="I80" s="639" t="s">
        <v>86</v>
      </c>
      <c r="J80" s="639" t="s">
        <v>86</v>
      </c>
      <c r="K80" s="639" t="s">
        <v>86</v>
      </c>
      <c r="L80" s="639" t="s">
        <v>86</v>
      </c>
      <c r="M80" s="642">
        <f t="shared" ref="M80:Q81" si="3">M16+M47</f>
        <v>0</v>
      </c>
      <c r="N80" s="639">
        <f t="shared" si="3"/>
        <v>0</v>
      </c>
      <c r="O80" s="642">
        <f t="shared" si="3"/>
        <v>0</v>
      </c>
      <c r="P80" s="639">
        <f t="shared" si="3"/>
        <v>0</v>
      </c>
      <c r="Q80" s="639">
        <f t="shared" si="3"/>
        <v>0</v>
      </c>
      <c r="R80" s="654"/>
      <c r="U80" s="607"/>
      <c r="V80" s="685"/>
      <c r="W80" s="685"/>
      <c r="X80" s="685"/>
    </row>
    <row r="81" spans="1:25" s="636" customFormat="1" ht="18.75" x14ac:dyDescent="0.3">
      <c r="A81" s="637" t="s">
        <v>589</v>
      </c>
      <c r="B81" s="648">
        <v>213</v>
      </c>
      <c r="C81" s="1025"/>
      <c r="D81" s="1025"/>
      <c r="E81" s="639" t="s">
        <v>86</v>
      </c>
      <c r="F81" s="639" t="s">
        <v>86</v>
      </c>
      <c r="G81" s="639" t="s">
        <v>86</v>
      </c>
      <c r="H81" s="639" t="s">
        <v>86</v>
      </c>
      <c r="I81" s="639" t="s">
        <v>86</v>
      </c>
      <c r="J81" s="639" t="s">
        <v>86</v>
      </c>
      <c r="K81" s="639" t="s">
        <v>86</v>
      </c>
      <c r="L81" s="639" t="s">
        <v>86</v>
      </c>
      <c r="M81" s="642">
        <f t="shared" si="3"/>
        <v>0</v>
      </c>
      <c r="N81" s="639">
        <f t="shared" si="3"/>
        <v>0</v>
      </c>
      <c r="O81" s="642">
        <f t="shared" si="3"/>
        <v>0</v>
      </c>
      <c r="P81" s="639">
        <f t="shared" si="3"/>
        <v>0</v>
      </c>
      <c r="Q81" s="639">
        <f t="shared" si="3"/>
        <v>0</v>
      </c>
      <c r="R81" s="654"/>
      <c r="U81" s="607"/>
      <c r="V81" s="685"/>
      <c r="W81" s="685"/>
      <c r="X81" s="685"/>
    </row>
    <row r="82" spans="1:25" s="636" customFormat="1" ht="18.75" x14ac:dyDescent="0.3">
      <c r="A82" s="637" t="s">
        <v>491</v>
      </c>
      <c r="B82" s="648">
        <v>212</v>
      </c>
      <c r="C82" s="1025"/>
      <c r="D82" s="1025"/>
      <c r="E82" s="639" t="s">
        <v>86</v>
      </c>
      <c r="F82" s="639" t="s">
        <v>86</v>
      </c>
      <c r="G82" s="639" t="s">
        <v>86</v>
      </c>
      <c r="H82" s="639" t="s">
        <v>86</v>
      </c>
      <c r="I82" s="639" t="s">
        <v>86</v>
      </c>
      <c r="J82" s="639" t="s">
        <v>86</v>
      </c>
      <c r="K82" s="639" t="s">
        <v>86</v>
      </c>
      <c r="L82" s="639" t="s">
        <v>86</v>
      </c>
      <c r="M82" s="642">
        <f>M33+M63</f>
        <v>0</v>
      </c>
      <c r="N82" s="639">
        <f>N33+N63</f>
        <v>0</v>
      </c>
      <c r="O82" s="642">
        <f>O33+O63</f>
        <v>0</v>
      </c>
      <c r="P82" s="639">
        <f>P33+P63</f>
        <v>0</v>
      </c>
      <c r="Q82" s="639">
        <f>Q33+Q63</f>
        <v>0</v>
      </c>
      <c r="R82" s="654"/>
      <c r="U82" s="607"/>
      <c r="V82" s="685"/>
      <c r="W82" s="685"/>
      <c r="X82" s="685"/>
    </row>
    <row r="83" spans="1:25" s="636" customFormat="1" ht="18.75" x14ac:dyDescent="0.3">
      <c r="A83" s="640" t="s">
        <v>493</v>
      </c>
      <c r="B83" s="648">
        <v>221</v>
      </c>
      <c r="C83" s="1025"/>
      <c r="D83" s="1025"/>
      <c r="E83" s="639" t="s">
        <v>86</v>
      </c>
      <c r="F83" s="639" t="s">
        <v>86</v>
      </c>
      <c r="G83" s="639" t="s">
        <v>86</v>
      </c>
      <c r="H83" s="639" t="s">
        <v>86</v>
      </c>
      <c r="I83" s="639" t="s">
        <v>86</v>
      </c>
      <c r="J83" s="639" t="s">
        <v>86</v>
      </c>
      <c r="K83" s="639" t="s">
        <v>86</v>
      </c>
      <c r="L83" s="639" t="s">
        <v>86</v>
      </c>
      <c r="M83" s="642">
        <f t="shared" ref="M83:P84" si="4">M64+M20</f>
        <v>0</v>
      </c>
      <c r="N83" s="642">
        <f t="shared" si="4"/>
        <v>0</v>
      </c>
      <c r="O83" s="642">
        <f t="shared" si="4"/>
        <v>0</v>
      </c>
      <c r="P83" s="642">
        <f t="shared" si="4"/>
        <v>0</v>
      </c>
      <c r="Q83" s="639">
        <f>Q20+Q64</f>
        <v>0</v>
      </c>
      <c r="R83" s="654"/>
      <c r="U83" s="607"/>
      <c r="V83" s="685"/>
      <c r="W83" s="685"/>
      <c r="X83" s="685"/>
    </row>
    <row r="84" spans="1:25" s="636" customFormat="1" ht="18.75" x14ac:dyDescent="0.3">
      <c r="A84" s="640" t="s">
        <v>494</v>
      </c>
      <c r="B84" s="648">
        <v>222</v>
      </c>
      <c r="C84" s="1025"/>
      <c r="D84" s="1025"/>
      <c r="E84" s="639" t="s">
        <v>86</v>
      </c>
      <c r="F84" s="639" t="s">
        <v>86</v>
      </c>
      <c r="G84" s="639" t="s">
        <v>86</v>
      </c>
      <c r="H84" s="639" t="s">
        <v>86</v>
      </c>
      <c r="I84" s="639" t="s">
        <v>86</v>
      </c>
      <c r="J84" s="639" t="s">
        <v>86</v>
      </c>
      <c r="K84" s="639" t="s">
        <v>86</v>
      </c>
      <c r="L84" s="639" t="s">
        <v>86</v>
      </c>
      <c r="M84" s="642">
        <f t="shared" si="4"/>
        <v>0</v>
      </c>
      <c r="N84" s="642">
        <f t="shared" si="4"/>
        <v>0</v>
      </c>
      <c r="O84" s="642">
        <f t="shared" si="4"/>
        <v>0</v>
      </c>
      <c r="P84" s="642">
        <f t="shared" si="4"/>
        <v>0</v>
      </c>
      <c r="Q84" s="639">
        <f>Q21+Q65</f>
        <v>0</v>
      </c>
      <c r="R84" s="654"/>
      <c r="U84" s="607"/>
      <c r="V84" s="685"/>
      <c r="W84" s="685"/>
      <c r="X84" s="685"/>
    </row>
    <row r="85" spans="1:25" s="636" customFormat="1" ht="31.5" x14ac:dyDescent="0.3">
      <c r="A85" s="640" t="s">
        <v>545</v>
      </c>
      <c r="B85" s="648" t="s">
        <v>496</v>
      </c>
      <c r="C85" s="1025"/>
      <c r="D85" s="1025"/>
      <c r="E85" s="639" t="s">
        <v>86</v>
      </c>
      <c r="F85" s="639" t="s">
        <v>86</v>
      </c>
      <c r="G85" s="639" t="s">
        <v>86</v>
      </c>
      <c r="H85" s="639" t="s">
        <v>86</v>
      </c>
      <c r="I85" s="639" t="s">
        <v>86</v>
      </c>
      <c r="J85" s="639" t="s">
        <v>86</v>
      </c>
      <c r="K85" s="639" t="s">
        <v>86</v>
      </c>
      <c r="L85" s="639" t="s">
        <v>86</v>
      </c>
      <c r="M85" s="642">
        <f>M26+M56</f>
        <v>0</v>
      </c>
      <c r="N85" s="639">
        <f>N26+N56</f>
        <v>0</v>
      </c>
      <c r="O85" s="642">
        <f>O26+O56</f>
        <v>0</v>
      </c>
      <c r="P85" s="639">
        <f>P26+P56</f>
        <v>0</v>
      </c>
      <c r="Q85" s="639">
        <f>Q26+Q56</f>
        <v>0</v>
      </c>
      <c r="R85" s="654"/>
      <c r="U85" s="607"/>
      <c r="V85" s="685"/>
      <c r="W85" s="685"/>
      <c r="X85" s="685"/>
      <c r="Y85" s="686"/>
    </row>
    <row r="86" spans="1:25" s="636" customFormat="1" ht="15.75" x14ac:dyDescent="0.25">
      <c r="A86" s="640" t="s">
        <v>590</v>
      </c>
      <c r="B86" s="648">
        <v>223</v>
      </c>
      <c r="C86" s="1025"/>
      <c r="D86" s="1025"/>
      <c r="E86" s="639" t="s">
        <v>86</v>
      </c>
      <c r="F86" s="639" t="s">
        <v>86</v>
      </c>
      <c r="G86" s="639" t="s">
        <v>86</v>
      </c>
      <c r="H86" s="639" t="s">
        <v>86</v>
      </c>
      <c r="I86" s="639" t="s">
        <v>86</v>
      </c>
      <c r="J86" s="639" t="s">
        <v>86</v>
      </c>
      <c r="K86" s="639" t="s">
        <v>86</v>
      </c>
      <c r="L86" s="639" t="s">
        <v>86</v>
      </c>
      <c r="M86" s="651">
        <f t="shared" ref="M86:Q89" si="5">M22+M52</f>
        <v>0</v>
      </c>
      <c r="N86" s="639">
        <f t="shared" si="5"/>
        <v>0</v>
      </c>
      <c r="O86" s="651">
        <f t="shared" si="5"/>
        <v>0</v>
      </c>
      <c r="P86" s="639">
        <f t="shared" si="5"/>
        <v>0</v>
      </c>
      <c r="Q86" s="639">
        <f t="shared" si="5"/>
        <v>0</v>
      </c>
      <c r="R86" s="654"/>
      <c r="U86" s="675"/>
      <c r="V86" s="675"/>
      <c r="W86" s="675"/>
      <c r="X86" s="675"/>
    </row>
    <row r="87" spans="1:25" s="636" customFormat="1" ht="15.75" customHeight="1" x14ac:dyDescent="0.25">
      <c r="A87" s="687" t="s">
        <v>591</v>
      </c>
      <c r="B87" s="648" t="s">
        <v>538</v>
      </c>
      <c r="C87" s="1025"/>
      <c r="D87" s="1025"/>
      <c r="E87" s="639" t="s">
        <v>86</v>
      </c>
      <c r="F87" s="639" t="s">
        <v>86</v>
      </c>
      <c r="G87" s="639" t="s">
        <v>86</v>
      </c>
      <c r="H87" s="639" t="s">
        <v>86</v>
      </c>
      <c r="I87" s="639" t="s">
        <v>86</v>
      </c>
      <c r="J87" s="639" t="s">
        <v>86</v>
      </c>
      <c r="K87" s="639" t="s">
        <v>86</v>
      </c>
      <c r="L87" s="639" t="s">
        <v>86</v>
      </c>
      <c r="M87" s="651">
        <f t="shared" si="5"/>
        <v>0</v>
      </c>
      <c r="N87" s="639">
        <f t="shared" si="5"/>
        <v>0</v>
      </c>
      <c r="O87" s="651">
        <f t="shared" si="5"/>
        <v>0</v>
      </c>
      <c r="P87" s="639">
        <f t="shared" si="5"/>
        <v>0</v>
      </c>
      <c r="Q87" s="639">
        <f t="shared" si="5"/>
        <v>0</v>
      </c>
      <c r="R87" s="654"/>
      <c r="U87" s="675"/>
      <c r="V87" s="675"/>
      <c r="W87" s="675"/>
      <c r="X87" s="675"/>
    </row>
    <row r="88" spans="1:25" s="636" customFormat="1" ht="15.75" x14ac:dyDescent="0.25">
      <c r="A88" s="687" t="s">
        <v>592</v>
      </c>
      <c r="B88" s="648" t="s">
        <v>541</v>
      </c>
      <c r="C88" s="1025"/>
      <c r="D88" s="1025"/>
      <c r="E88" s="639" t="s">
        <v>86</v>
      </c>
      <c r="F88" s="639" t="s">
        <v>86</v>
      </c>
      <c r="G88" s="639" t="s">
        <v>86</v>
      </c>
      <c r="H88" s="639" t="s">
        <v>86</v>
      </c>
      <c r="I88" s="639" t="s">
        <v>86</v>
      </c>
      <c r="J88" s="639" t="s">
        <v>86</v>
      </c>
      <c r="K88" s="639" t="s">
        <v>86</v>
      </c>
      <c r="L88" s="639" t="s">
        <v>86</v>
      </c>
      <c r="M88" s="651">
        <f t="shared" si="5"/>
        <v>0</v>
      </c>
      <c r="N88" s="639">
        <f t="shared" si="5"/>
        <v>0</v>
      </c>
      <c r="O88" s="651">
        <f t="shared" si="5"/>
        <v>0</v>
      </c>
      <c r="P88" s="639">
        <f t="shared" si="5"/>
        <v>0</v>
      </c>
      <c r="Q88" s="639">
        <f t="shared" si="5"/>
        <v>0</v>
      </c>
      <c r="R88" s="654"/>
    </row>
    <row r="89" spans="1:25" s="636" customFormat="1" ht="15.75" x14ac:dyDescent="0.25">
      <c r="A89" s="687" t="s">
        <v>593</v>
      </c>
      <c r="B89" s="648" t="s">
        <v>543</v>
      </c>
      <c r="C89" s="1025"/>
      <c r="D89" s="1025"/>
      <c r="E89" s="639" t="s">
        <v>86</v>
      </c>
      <c r="F89" s="639" t="s">
        <v>86</v>
      </c>
      <c r="G89" s="639" t="s">
        <v>86</v>
      </c>
      <c r="H89" s="639" t="s">
        <v>86</v>
      </c>
      <c r="I89" s="639" t="s">
        <v>86</v>
      </c>
      <c r="J89" s="639" t="s">
        <v>86</v>
      </c>
      <c r="K89" s="639" t="s">
        <v>86</v>
      </c>
      <c r="L89" s="639" t="s">
        <v>86</v>
      </c>
      <c r="M89" s="651">
        <f t="shared" si="5"/>
        <v>0</v>
      </c>
      <c r="N89" s="639">
        <f t="shared" si="5"/>
        <v>0</v>
      </c>
      <c r="O89" s="651">
        <f t="shared" si="5"/>
        <v>0</v>
      </c>
      <c r="P89" s="639">
        <f t="shared" si="5"/>
        <v>0</v>
      </c>
      <c r="Q89" s="639">
        <f t="shared" si="5"/>
        <v>0</v>
      </c>
      <c r="R89" s="654"/>
    </row>
    <row r="90" spans="1:25" s="636" customFormat="1" ht="15.75" x14ac:dyDescent="0.25">
      <c r="A90" s="687" t="s">
        <v>576</v>
      </c>
      <c r="B90" s="648">
        <v>224</v>
      </c>
      <c r="C90" s="1025"/>
      <c r="D90" s="1025"/>
      <c r="E90" s="639" t="s">
        <v>86</v>
      </c>
      <c r="F90" s="639" t="s">
        <v>86</v>
      </c>
      <c r="G90" s="639" t="s">
        <v>86</v>
      </c>
      <c r="H90" s="639" t="s">
        <v>86</v>
      </c>
      <c r="I90" s="639" t="s">
        <v>86</v>
      </c>
      <c r="J90" s="639" t="s">
        <v>86</v>
      </c>
      <c r="K90" s="639" t="s">
        <v>86</v>
      </c>
      <c r="L90" s="639" t="s">
        <v>86</v>
      </c>
      <c r="M90" s="639">
        <f>M66</f>
        <v>0</v>
      </c>
      <c r="N90" s="639">
        <f>N66</f>
        <v>0</v>
      </c>
      <c r="O90" s="639">
        <f>O66</f>
        <v>0</v>
      </c>
      <c r="P90" s="639">
        <f>P66</f>
        <v>0</v>
      </c>
      <c r="Q90" s="639">
        <f>Q66</f>
        <v>0</v>
      </c>
      <c r="R90" s="654"/>
    </row>
    <row r="91" spans="1:25" s="636" customFormat="1" ht="15.75" x14ac:dyDescent="0.25">
      <c r="A91" s="687" t="s">
        <v>497</v>
      </c>
      <c r="B91" s="648">
        <v>225</v>
      </c>
      <c r="C91" s="1025"/>
      <c r="D91" s="1025"/>
      <c r="E91" s="639" t="s">
        <v>86</v>
      </c>
      <c r="F91" s="639" t="s">
        <v>86</v>
      </c>
      <c r="G91" s="639" t="s">
        <v>86</v>
      </c>
      <c r="H91" s="639" t="s">
        <v>86</v>
      </c>
      <c r="I91" s="639" t="s">
        <v>86</v>
      </c>
      <c r="J91" s="639" t="s">
        <v>86</v>
      </c>
      <c r="K91" s="639" t="s">
        <v>86</v>
      </c>
      <c r="L91" s="639" t="s">
        <v>86</v>
      </c>
      <c r="M91" s="639">
        <f>M35+M67</f>
        <v>0</v>
      </c>
      <c r="N91" s="639">
        <f>N35+N67</f>
        <v>0</v>
      </c>
      <c r="O91" s="639">
        <f>O35+O67</f>
        <v>0</v>
      </c>
      <c r="P91" s="639">
        <f>P35+P67</f>
        <v>0</v>
      </c>
      <c r="Q91" s="639">
        <f>Q35+Q67</f>
        <v>0</v>
      </c>
      <c r="R91" s="654"/>
    </row>
    <row r="92" spans="1:25" s="636" customFormat="1" ht="17.25" customHeight="1" x14ac:dyDescent="0.25">
      <c r="A92" s="640" t="s">
        <v>577</v>
      </c>
      <c r="B92" s="648" t="s">
        <v>578</v>
      </c>
      <c r="C92" s="1025"/>
      <c r="D92" s="1025"/>
      <c r="E92" s="639" t="s">
        <v>86</v>
      </c>
      <c r="F92" s="639" t="s">
        <v>86</v>
      </c>
      <c r="G92" s="639" t="s">
        <v>86</v>
      </c>
      <c r="H92" s="639" t="s">
        <v>86</v>
      </c>
      <c r="I92" s="639" t="s">
        <v>86</v>
      </c>
      <c r="J92" s="639" t="s">
        <v>86</v>
      </c>
      <c r="K92" s="639" t="s">
        <v>86</v>
      </c>
      <c r="L92" s="639" t="s">
        <v>86</v>
      </c>
      <c r="M92" s="639">
        <f>M68</f>
        <v>0</v>
      </c>
      <c r="N92" s="639">
        <f>N68</f>
        <v>0</v>
      </c>
      <c r="O92" s="639">
        <f>O68</f>
        <v>0</v>
      </c>
      <c r="P92" s="639">
        <f>P68</f>
        <v>0</v>
      </c>
      <c r="Q92" s="639">
        <f>Q68</f>
        <v>0</v>
      </c>
      <c r="R92" s="654"/>
    </row>
    <row r="93" spans="1:25" s="636" customFormat="1" ht="15.75" x14ac:dyDescent="0.25">
      <c r="A93" s="640" t="s">
        <v>498</v>
      </c>
      <c r="B93" s="648">
        <v>226</v>
      </c>
      <c r="C93" s="1025"/>
      <c r="D93" s="1025"/>
      <c r="E93" s="639" t="s">
        <v>86</v>
      </c>
      <c r="F93" s="639" t="s">
        <v>86</v>
      </c>
      <c r="G93" s="639" t="s">
        <v>86</v>
      </c>
      <c r="H93" s="639" t="s">
        <v>86</v>
      </c>
      <c r="I93" s="639" t="s">
        <v>86</v>
      </c>
      <c r="J93" s="639" t="s">
        <v>86</v>
      </c>
      <c r="K93" s="639" t="s">
        <v>86</v>
      </c>
      <c r="L93" s="639" t="s">
        <v>86</v>
      </c>
      <c r="M93" s="639">
        <f>M36+M69</f>
        <v>0</v>
      </c>
      <c r="N93" s="639">
        <f>N36+N69</f>
        <v>0</v>
      </c>
      <c r="O93" s="639">
        <f>O36+O69</f>
        <v>0</v>
      </c>
      <c r="P93" s="639">
        <f>P36+P69</f>
        <v>0</v>
      </c>
      <c r="Q93" s="639">
        <f>Q36+Q69</f>
        <v>0</v>
      </c>
      <c r="R93" s="654"/>
    </row>
    <row r="94" spans="1:25" s="636" customFormat="1" ht="16.5" customHeight="1" x14ac:dyDescent="0.25">
      <c r="A94" s="640" t="s">
        <v>547</v>
      </c>
      <c r="B94" s="648" t="s">
        <v>548</v>
      </c>
      <c r="C94" s="1025"/>
      <c r="D94" s="1025"/>
      <c r="E94" s="639" t="s">
        <v>86</v>
      </c>
      <c r="F94" s="639" t="s">
        <v>86</v>
      </c>
      <c r="G94" s="639" t="s">
        <v>86</v>
      </c>
      <c r="H94" s="639" t="s">
        <v>86</v>
      </c>
      <c r="I94" s="639" t="s">
        <v>86</v>
      </c>
      <c r="J94" s="639" t="s">
        <v>86</v>
      </c>
      <c r="K94" s="639" t="s">
        <v>86</v>
      </c>
      <c r="L94" s="639" t="s">
        <v>86</v>
      </c>
      <c r="M94" s="639">
        <f>M27+M57</f>
        <v>0</v>
      </c>
      <c r="N94" s="639">
        <f>N27+N57</f>
        <v>0</v>
      </c>
      <c r="O94" s="639">
        <f>O27+O57</f>
        <v>0</v>
      </c>
      <c r="P94" s="639">
        <f>P27+P57</f>
        <v>0</v>
      </c>
      <c r="Q94" s="639">
        <f>Q27+Q57</f>
        <v>0</v>
      </c>
      <c r="R94" s="654"/>
    </row>
    <row r="95" spans="1:25" s="636" customFormat="1" ht="15.75" x14ac:dyDescent="0.25">
      <c r="A95" s="687" t="s">
        <v>500</v>
      </c>
      <c r="B95" s="648">
        <v>262</v>
      </c>
      <c r="C95" s="1025"/>
      <c r="D95" s="1025"/>
      <c r="E95" s="639" t="s">
        <v>86</v>
      </c>
      <c r="F95" s="639" t="s">
        <v>86</v>
      </c>
      <c r="G95" s="639" t="s">
        <v>86</v>
      </c>
      <c r="H95" s="639" t="s">
        <v>86</v>
      </c>
      <c r="I95" s="639" t="s">
        <v>86</v>
      </c>
      <c r="J95" s="639" t="s">
        <v>86</v>
      </c>
      <c r="K95" s="639" t="s">
        <v>86</v>
      </c>
      <c r="L95" s="639" t="s">
        <v>86</v>
      </c>
      <c r="M95" s="639">
        <f>M34</f>
        <v>0</v>
      </c>
      <c r="N95" s="639">
        <f>N34</f>
        <v>0</v>
      </c>
      <c r="O95" s="639">
        <f>O34</f>
        <v>0</v>
      </c>
      <c r="P95" s="639">
        <f>P34</f>
        <v>0</v>
      </c>
      <c r="Q95" s="639">
        <f>Q34</f>
        <v>0</v>
      </c>
      <c r="R95" s="654"/>
    </row>
    <row r="96" spans="1:25" s="636" customFormat="1" ht="15.75" x14ac:dyDescent="0.25">
      <c r="A96" s="640" t="s">
        <v>594</v>
      </c>
      <c r="B96" s="648">
        <v>290</v>
      </c>
      <c r="C96" s="1025"/>
      <c r="D96" s="1025"/>
      <c r="E96" s="639" t="s">
        <v>86</v>
      </c>
      <c r="F96" s="639" t="s">
        <v>86</v>
      </c>
      <c r="G96" s="639" t="s">
        <v>86</v>
      </c>
      <c r="H96" s="639" t="s">
        <v>86</v>
      </c>
      <c r="I96" s="639" t="s">
        <v>86</v>
      </c>
      <c r="J96" s="639" t="s">
        <v>86</v>
      </c>
      <c r="K96" s="639" t="s">
        <v>86</v>
      </c>
      <c r="L96" s="639" t="s">
        <v>86</v>
      </c>
      <c r="M96" s="639">
        <f>M71+M70</f>
        <v>0</v>
      </c>
      <c r="N96" s="639">
        <f>N71+N70</f>
        <v>0</v>
      </c>
      <c r="O96" s="639">
        <f>O71+O70</f>
        <v>0</v>
      </c>
      <c r="P96" s="639">
        <f>P71+P70</f>
        <v>0</v>
      </c>
      <c r="Q96" s="639">
        <f>Q71+Q70</f>
        <v>0</v>
      </c>
      <c r="R96" s="654"/>
    </row>
    <row r="97" spans="1:19" s="636" customFormat="1" ht="35.25" customHeight="1" x14ac:dyDescent="0.25">
      <c r="A97" s="640" t="s">
        <v>582</v>
      </c>
      <c r="B97" s="648" t="s">
        <v>426</v>
      </c>
      <c r="C97" s="1025"/>
      <c r="D97" s="1025"/>
      <c r="E97" s="639" t="s">
        <v>86</v>
      </c>
      <c r="F97" s="639" t="s">
        <v>86</v>
      </c>
      <c r="G97" s="639" t="s">
        <v>86</v>
      </c>
      <c r="H97" s="639" t="s">
        <v>86</v>
      </c>
      <c r="I97" s="639" t="s">
        <v>86</v>
      </c>
      <c r="J97" s="639" t="s">
        <v>86</v>
      </c>
      <c r="K97" s="639" t="s">
        <v>86</v>
      </c>
      <c r="L97" s="639" t="s">
        <v>86</v>
      </c>
      <c r="M97" s="639">
        <f t="shared" ref="M97:Q98" si="6">M72</f>
        <v>0</v>
      </c>
      <c r="N97" s="639">
        <f t="shared" si="6"/>
        <v>0</v>
      </c>
      <c r="O97" s="639">
        <f t="shared" si="6"/>
        <v>0</v>
      </c>
      <c r="P97" s="639">
        <f t="shared" si="6"/>
        <v>0</v>
      </c>
      <c r="Q97" s="639">
        <f t="shared" si="6"/>
        <v>0</v>
      </c>
      <c r="R97" s="654"/>
    </row>
    <row r="98" spans="1:19" s="636" customFormat="1" ht="15.75" x14ac:dyDescent="0.25">
      <c r="A98" s="640" t="s">
        <v>503</v>
      </c>
      <c r="B98" s="648">
        <v>310</v>
      </c>
      <c r="C98" s="1025"/>
      <c r="D98" s="1025"/>
      <c r="E98" s="639" t="s">
        <v>86</v>
      </c>
      <c r="F98" s="639" t="s">
        <v>86</v>
      </c>
      <c r="G98" s="639" t="s">
        <v>86</v>
      </c>
      <c r="H98" s="639" t="s">
        <v>86</v>
      </c>
      <c r="I98" s="639" t="s">
        <v>86</v>
      </c>
      <c r="J98" s="639" t="s">
        <v>86</v>
      </c>
      <c r="K98" s="639" t="s">
        <v>86</v>
      </c>
      <c r="L98" s="639" t="s">
        <v>86</v>
      </c>
      <c r="M98" s="639">
        <f t="shared" si="6"/>
        <v>0</v>
      </c>
      <c r="N98" s="639">
        <f t="shared" si="6"/>
        <v>0</v>
      </c>
      <c r="O98" s="639">
        <f t="shared" si="6"/>
        <v>0</v>
      </c>
      <c r="P98" s="639">
        <f t="shared" si="6"/>
        <v>0</v>
      </c>
      <c r="Q98" s="639">
        <f t="shared" si="6"/>
        <v>0</v>
      </c>
      <c r="R98" s="654"/>
    </row>
    <row r="99" spans="1:19" s="636" customFormat="1" ht="15.75" x14ac:dyDescent="0.25">
      <c r="A99" s="640" t="s">
        <v>583</v>
      </c>
      <c r="B99" s="648">
        <v>340</v>
      </c>
      <c r="C99" s="1025"/>
      <c r="D99" s="1025"/>
      <c r="E99" s="639" t="s">
        <v>86</v>
      </c>
      <c r="F99" s="639" t="s">
        <v>86</v>
      </c>
      <c r="G99" s="639" t="s">
        <v>86</v>
      </c>
      <c r="H99" s="639" t="s">
        <v>86</v>
      </c>
      <c r="I99" s="639" t="s">
        <v>86</v>
      </c>
      <c r="J99" s="639" t="s">
        <v>86</v>
      </c>
      <c r="K99" s="639" t="s">
        <v>86</v>
      </c>
      <c r="L99" s="639" t="s">
        <v>86</v>
      </c>
      <c r="M99" s="639">
        <f>M37+M38+M74</f>
        <v>0</v>
      </c>
      <c r="N99" s="639">
        <f>N37+N38+N74</f>
        <v>0</v>
      </c>
      <c r="O99" s="639">
        <f>O37+O38+O74</f>
        <v>0</v>
      </c>
      <c r="P99" s="639">
        <f>P37+P38+P74</f>
        <v>0</v>
      </c>
      <c r="Q99" s="639">
        <f>Q37+Q38+Q74</f>
        <v>0</v>
      </c>
      <c r="R99" s="654"/>
    </row>
    <row r="100" spans="1:19" s="636" customFormat="1" ht="15.75" x14ac:dyDescent="0.25">
      <c r="A100" s="687" t="s">
        <v>595</v>
      </c>
      <c r="B100" s="648" t="s">
        <v>550</v>
      </c>
      <c r="C100" s="1025"/>
      <c r="D100" s="1025"/>
      <c r="E100" s="639" t="s">
        <v>86</v>
      </c>
      <c r="F100" s="639" t="s">
        <v>86</v>
      </c>
      <c r="G100" s="639" t="s">
        <v>86</v>
      </c>
      <c r="H100" s="639" t="s">
        <v>86</v>
      </c>
      <c r="I100" s="639" t="s">
        <v>86</v>
      </c>
      <c r="J100" s="639" t="s">
        <v>86</v>
      </c>
      <c r="K100" s="639" t="s">
        <v>86</v>
      </c>
      <c r="L100" s="639" t="s">
        <v>86</v>
      </c>
      <c r="M100" s="639">
        <f>M58+M28</f>
        <v>0</v>
      </c>
      <c r="N100" s="639">
        <f>N58+N28</f>
        <v>0</v>
      </c>
      <c r="O100" s="639">
        <f>O58+O28</f>
        <v>0</v>
      </c>
      <c r="P100" s="639">
        <f>P58+P28</f>
        <v>0</v>
      </c>
      <c r="Q100" s="639">
        <f>Q58+Q28</f>
        <v>0</v>
      </c>
      <c r="R100" s="654"/>
    </row>
    <row r="101" spans="1:19" s="636" customFormat="1" ht="18.75" customHeight="1" x14ac:dyDescent="0.25">
      <c r="A101" s="640" t="s">
        <v>557</v>
      </c>
      <c r="B101" s="648" t="s">
        <v>558</v>
      </c>
      <c r="C101" s="1025"/>
      <c r="D101" s="1025"/>
      <c r="E101" s="639" t="s">
        <v>86</v>
      </c>
      <c r="F101" s="639" t="s">
        <v>86</v>
      </c>
      <c r="G101" s="639" t="s">
        <v>86</v>
      </c>
      <c r="H101" s="639" t="s">
        <v>86</v>
      </c>
      <c r="I101" s="639" t="s">
        <v>86</v>
      </c>
      <c r="J101" s="639" t="s">
        <v>86</v>
      </c>
      <c r="K101" s="639" t="s">
        <v>86</v>
      </c>
      <c r="L101" s="639" t="s">
        <v>86</v>
      </c>
      <c r="M101" s="639">
        <f t="shared" ref="M101:Q102" si="7">M39</f>
        <v>0</v>
      </c>
      <c r="N101" s="639">
        <f t="shared" si="7"/>
        <v>0</v>
      </c>
      <c r="O101" s="639">
        <f t="shared" si="7"/>
        <v>0</v>
      </c>
      <c r="P101" s="639">
        <f t="shared" si="7"/>
        <v>0</v>
      </c>
      <c r="Q101" s="639">
        <f t="shared" si="7"/>
        <v>0</v>
      </c>
      <c r="R101" s="654"/>
    </row>
    <row r="102" spans="1:19" s="636" customFormat="1" ht="18.75" customHeight="1" x14ac:dyDescent="0.25">
      <c r="A102" s="640" t="s">
        <v>596</v>
      </c>
      <c r="B102" s="648" t="s">
        <v>561</v>
      </c>
      <c r="C102" s="1025"/>
      <c r="D102" s="1025"/>
      <c r="E102" s="639" t="str">
        <f>E40</f>
        <v>Х</v>
      </c>
      <c r="F102" s="639" t="str">
        <f>F40</f>
        <v>Х</v>
      </c>
      <c r="G102" s="639" t="s">
        <v>86</v>
      </c>
      <c r="H102" s="639" t="str">
        <f>H40</f>
        <v>Х</v>
      </c>
      <c r="I102" s="639" t="str">
        <f>I40</f>
        <v>Х</v>
      </c>
      <c r="J102" s="639" t="str">
        <f>J40</f>
        <v>Х</v>
      </c>
      <c r="K102" s="639" t="s">
        <v>86</v>
      </c>
      <c r="L102" s="639" t="str">
        <f>L40</f>
        <v>Х</v>
      </c>
      <c r="M102" s="639">
        <f t="shared" si="7"/>
        <v>0</v>
      </c>
      <c r="N102" s="639">
        <f t="shared" si="7"/>
        <v>0</v>
      </c>
      <c r="O102" s="639">
        <f t="shared" si="7"/>
        <v>0</v>
      </c>
      <c r="P102" s="639">
        <f t="shared" si="7"/>
        <v>0</v>
      </c>
      <c r="Q102" s="639">
        <f t="shared" si="7"/>
        <v>0</v>
      </c>
      <c r="R102" s="654"/>
    </row>
    <row r="103" spans="1:19" s="691" customFormat="1" ht="20.25" customHeight="1" x14ac:dyDescent="0.25">
      <c r="A103" s="688" t="s">
        <v>597</v>
      </c>
      <c r="B103" s="689"/>
      <c r="C103" s="1026"/>
      <c r="D103" s="1026"/>
      <c r="E103" s="690"/>
      <c r="F103" s="690"/>
      <c r="G103" s="690"/>
      <c r="H103" s="690"/>
      <c r="I103" s="690"/>
      <c r="J103" s="690"/>
      <c r="K103" s="690"/>
      <c r="L103" s="690"/>
      <c r="M103" s="665">
        <f>SUM(M80:M102)</f>
        <v>0</v>
      </c>
      <c r="N103" s="665">
        <f>SUM(N80:N102)</f>
        <v>0</v>
      </c>
      <c r="O103" s="665">
        <f>SUM(O80:O102)</f>
        <v>0</v>
      </c>
      <c r="P103" s="665">
        <f>P80+P81+P82+P83+P84+P85+P86+P87+P88+P89+P90+P91+P93+P94+P95+P96+P97+P99+P100+P102+P101</f>
        <v>0</v>
      </c>
      <c r="Q103" s="665">
        <f>SUM(Q80:Q102)</f>
        <v>0</v>
      </c>
      <c r="R103" s="654"/>
    </row>
    <row r="104" spans="1:19" s="619" customFormat="1" ht="15.75" x14ac:dyDescent="0.25">
      <c r="A104" s="620"/>
      <c r="B104" s="692"/>
      <c r="C104" s="692"/>
      <c r="D104" s="692"/>
      <c r="E104" s="667"/>
      <c r="F104" s="667"/>
      <c r="G104" s="667"/>
      <c r="H104" s="667"/>
      <c r="I104" s="667"/>
      <c r="J104" s="667"/>
      <c r="K104" s="667"/>
      <c r="L104" s="667"/>
      <c r="M104" s="667"/>
      <c r="N104" s="667"/>
      <c r="O104" s="667"/>
      <c r="P104" s="667"/>
      <c r="Q104" s="667"/>
      <c r="R104" s="693" t="s">
        <v>598</v>
      </c>
      <c r="S104" s="716">
        <f>Q80+Q81</f>
        <v>0</v>
      </c>
    </row>
    <row r="105" spans="1:19" s="619" customFormat="1" ht="15.75" customHeight="1" x14ac:dyDescent="0.25">
      <c r="A105" s="694" t="s">
        <v>599</v>
      </c>
      <c r="B105" s="692"/>
      <c r="C105" s="694"/>
      <c r="D105" s="694"/>
      <c r="E105" s="694"/>
      <c r="F105" s="694"/>
      <c r="G105" s="694"/>
      <c r="H105" s="694"/>
      <c r="I105" s="694"/>
      <c r="J105" s="694"/>
      <c r="K105" s="694"/>
      <c r="L105" s="694"/>
      <c r="M105" s="694"/>
      <c r="N105" s="694"/>
      <c r="O105" s="695"/>
      <c r="P105" s="695"/>
      <c r="Q105" s="696">
        <f>Q103</f>
        <v>0</v>
      </c>
      <c r="R105" s="717" t="s">
        <v>600</v>
      </c>
      <c r="S105" s="718">
        <f>Q86+Q87+Q88+Q89</f>
        <v>0</v>
      </c>
    </row>
    <row r="106" spans="1:19" s="619" customFormat="1" ht="12.75" customHeight="1" x14ac:dyDescent="0.25">
      <c r="A106" s="694" t="s">
        <v>601</v>
      </c>
      <c r="B106" s="695"/>
      <c r="C106" s="697"/>
      <c r="D106" s="697"/>
      <c r="E106" s="697"/>
      <c r="F106" s="697"/>
      <c r="G106" s="697"/>
      <c r="H106" s="697"/>
      <c r="I106" s="697"/>
      <c r="J106" s="697"/>
      <c r="K106" s="697"/>
      <c r="L106" s="697"/>
      <c r="M106" s="697"/>
      <c r="N106" s="697"/>
      <c r="O106" s="667"/>
      <c r="P106" s="667"/>
      <c r="Q106" s="698"/>
      <c r="R106" s="717">
        <v>225</v>
      </c>
      <c r="S106" s="718">
        <f>Q91</f>
        <v>0</v>
      </c>
    </row>
    <row r="107" spans="1:19" s="619" customFormat="1" ht="12.75" customHeight="1" x14ac:dyDescent="0.25">
      <c r="A107" s="697" t="s">
        <v>602</v>
      </c>
      <c r="B107" s="692"/>
      <c r="C107" s="697"/>
      <c r="D107" s="697"/>
      <c r="E107" s="697"/>
      <c r="F107" s="697"/>
      <c r="G107" s="697"/>
      <c r="H107" s="697"/>
      <c r="I107" s="697"/>
      <c r="J107" s="697"/>
      <c r="K107" s="697"/>
      <c r="L107" s="697"/>
      <c r="M107" s="697"/>
      <c r="N107" s="697"/>
      <c r="O107" s="667"/>
      <c r="P107" s="667"/>
      <c r="Q107" s="698"/>
      <c r="R107" s="717">
        <v>45</v>
      </c>
      <c r="S107" s="718">
        <f>Q97</f>
        <v>0</v>
      </c>
    </row>
    <row r="108" spans="1:19" s="619" customFormat="1" ht="16.5" customHeight="1" x14ac:dyDescent="0.25">
      <c r="A108" s="697" t="s">
        <v>602</v>
      </c>
      <c r="B108" s="692"/>
      <c r="C108" s="697"/>
      <c r="D108" s="697"/>
      <c r="E108" s="697"/>
      <c r="F108" s="697"/>
      <c r="G108" s="697"/>
      <c r="H108" s="697"/>
      <c r="I108" s="697"/>
      <c r="J108" s="697"/>
      <c r="K108" s="697"/>
      <c r="L108" s="697"/>
      <c r="M108" s="697"/>
      <c r="N108" s="697"/>
      <c r="O108" s="667"/>
      <c r="P108" s="667"/>
      <c r="Q108" s="700">
        <v>0.02</v>
      </c>
      <c r="R108" s="717" t="s">
        <v>603</v>
      </c>
      <c r="S108" s="718">
        <f>S109-S104-S105-S106-S107</f>
        <v>0</v>
      </c>
    </row>
    <row r="109" spans="1:19" s="619" customFormat="1" ht="15.75" x14ac:dyDescent="0.25">
      <c r="A109" s="697" t="s">
        <v>604</v>
      </c>
      <c r="B109" s="692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667"/>
      <c r="P109" s="667"/>
      <c r="Q109" s="702">
        <f>Q105+Q105*Q108</f>
        <v>0</v>
      </c>
      <c r="R109" s="717" t="s">
        <v>524</v>
      </c>
      <c r="S109" s="718">
        <f>Q103</f>
        <v>0</v>
      </c>
    </row>
    <row r="110" spans="1:19" s="619" customFormat="1" ht="15.75" x14ac:dyDescent="0.25">
      <c r="A110" s="505" t="str">
        <f>'Прил.9 услуги'!C45</f>
        <v>человек 
(получателей услуг)</v>
      </c>
      <c r="B110" s="703"/>
      <c r="C110" s="697"/>
      <c r="D110" s="697"/>
      <c r="E110" s="697"/>
      <c r="F110" s="697"/>
      <c r="G110" s="697"/>
      <c r="H110" s="697"/>
      <c r="I110" s="697"/>
      <c r="J110" s="697"/>
      <c r="K110" s="697"/>
      <c r="L110" s="697"/>
      <c r="M110" s="697"/>
      <c r="N110" s="697"/>
      <c r="O110" s="667"/>
      <c r="P110" s="667"/>
      <c r="Q110" s="704">
        <f>'Прил.9 услуги'!D48</f>
        <v>0</v>
      </c>
      <c r="R110" s="717" t="s">
        <v>605</v>
      </c>
      <c r="S110" s="718">
        <f>O103</f>
        <v>0</v>
      </c>
    </row>
    <row r="111" spans="1:19" s="619" customFormat="1" ht="17.25" customHeight="1" x14ac:dyDescent="0.25">
      <c r="A111" s="705" t="s">
        <v>661</v>
      </c>
      <c r="B111" s="692"/>
      <c r="C111" s="697"/>
      <c r="D111" s="697"/>
      <c r="E111" s="697"/>
      <c r="F111" s="697"/>
      <c r="G111" s="697"/>
      <c r="H111" s="697"/>
      <c r="I111" s="697"/>
      <c r="J111" s="697"/>
      <c r="K111" s="697"/>
      <c r="L111" s="697"/>
      <c r="M111" s="697"/>
      <c r="N111" s="697"/>
      <c r="O111" s="706"/>
      <c r="P111" s="667"/>
      <c r="Q111" s="707" t="e">
        <f>Q109/12/Q110</f>
        <v>#DIV/0!</v>
      </c>
      <c r="R111" s="717" t="s">
        <v>607</v>
      </c>
      <c r="S111" s="718">
        <f>P103</f>
        <v>0</v>
      </c>
    </row>
    <row r="112" spans="1:19" s="619" customFormat="1" ht="12.75" customHeight="1" x14ac:dyDescent="0.25">
      <c r="A112" s="709" t="s">
        <v>653</v>
      </c>
      <c r="B112" s="709"/>
      <c r="C112" s="709"/>
      <c r="D112" s="709"/>
      <c r="E112" s="709"/>
      <c r="F112" s="709"/>
      <c r="G112" s="709"/>
      <c r="H112" s="709"/>
      <c r="I112" s="709"/>
      <c r="J112" s="709"/>
      <c r="K112" s="709"/>
      <c r="L112" s="709"/>
      <c r="M112" s="709"/>
      <c r="N112" s="709"/>
      <c r="O112" s="667"/>
      <c r="P112" s="667"/>
      <c r="Q112" s="702"/>
      <c r="R112" s="719"/>
      <c r="S112" s="720">
        <f>SUM(S110:S111)</f>
        <v>0</v>
      </c>
    </row>
    <row r="113" spans="1:19" s="619" customFormat="1" ht="12.75" customHeight="1" x14ac:dyDescent="0.25">
      <c r="A113" s="697"/>
      <c r="B113" s="697"/>
      <c r="C113" s="697"/>
      <c r="D113" s="697"/>
      <c r="E113" s="697"/>
      <c r="F113" s="697"/>
      <c r="G113" s="697"/>
      <c r="H113" s="697"/>
      <c r="I113" s="697"/>
      <c r="J113" s="697"/>
      <c r="K113" s="697"/>
      <c r="L113" s="697"/>
      <c r="M113" s="697"/>
      <c r="N113" s="697"/>
      <c r="O113" s="667"/>
      <c r="P113" s="667"/>
      <c r="Q113" s="702"/>
      <c r="R113" s="696"/>
      <c r="S113" s="696"/>
    </row>
    <row r="114" spans="1:19" s="619" customFormat="1" ht="9.6" customHeight="1" x14ac:dyDescent="0.25">
      <c r="A114" s="697"/>
      <c r="B114" s="697"/>
      <c r="C114" s="697"/>
      <c r="D114" s="697"/>
      <c r="E114" s="697"/>
      <c r="F114" s="697"/>
      <c r="G114" s="697"/>
      <c r="H114" s="697"/>
      <c r="I114" s="697"/>
      <c r="J114" s="697"/>
      <c r="K114" s="697"/>
      <c r="L114" s="697"/>
      <c r="M114" s="697"/>
      <c r="N114" s="697"/>
      <c r="O114" s="667"/>
      <c r="P114" s="667"/>
      <c r="Q114" s="702"/>
      <c r="R114" s="696"/>
      <c r="S114" s="696"/>
    </row>
    <row r="115" spans="1:19" s="619" customFormat="1" ht="15.75" x14ac:dyDescent="0.25">
      <c r="A115" s="667"/>
      <c r="B115" s="692"/>
      <c r="C115" s="692"/>
      <c r="D115" s="692"/>
      <c r="E115" s="667"/>
      <c r="F115" s="667"/>
      <c r="G115" s="667"/>
      <c r="H115" s="667"/>
      <c r="I115" s="667"/>
      <c r="J115" s="667"/>
      <c r="K115" s="667"/>
      <c r="L115" s="667"/>
      <c r="M115" s="667"/>
      <c r="N115" s="667"/>
      <c r="O115" s="667"/>
      <c r="P115" s="667"/>
      <c r="Q115" s="702"/>
      <c r="R115" s="617"/>
    </row>
    <row r="116" spans="1:19" s="619" customFormat="1" ht="15.75" x14ac:dyDescent="0.25">
      <c r="A116" s="667"/>
      <c r="B116" s="692"/>
      <c r="C116" s="692"/>
      <c r="D116" s="692"/>
      <c r="E116" s="667"/>
      <c r="F116" s="667"/>
      <c r="G116" s="667"/>
      <c r="H116" s="667"/>
      <c r="I116" s="667"/>
      <c r="J116" s="667"/>
      <c r="K116" s="667"/>
      <c r="L116" s="667"/>
      <c r="M116" s="667"/>
      <c r="N116" s="667"/>
      <c r="O116" s="667"/>
      <c r="P116" s="667"/>
      <c r="Q116" s="702"/>
      <c r="R116" s="617"/>
    </row>
    <row r="117" spans="1:19" s="619" customFormat="1" ht="15.75" x14ac:dyDescent="0.25">
      <c r="A117" s="667"/>
      <c r="B117" s="692"/>
      <c r="C117" s="692"/>
      <c r="D117" s="692"/>
      <c r="E117" s="667"/>
      <c r="F117" s="667"/>
      <c r="G117" s="667"/>
      <c r="H117" s="667"/>
      <c r="I117" s="667"/>
      <c r="J117" s="667"/>
      <c r="K117" s="667"/>
      <c r="L117" s="667"/>
      <c r="M117" s="667"/>
      <c r="N117" s="667"/>
      <c r="O117" s="667"/>
      <c r="P117" s="667"/>
      <c r="Q117" s="702"/>
      <c r="R117" s="617"/>
    </row>
    <row r="118" spans="1:19" s="619" customFormat="1" ht="15.75" x14ac:dyDescent="0.25">
      <c r="A118" s="667"/>
      <c r="B118" s="692"/>
      <c r="C118" s="692"/>
      <c r="D118" s="692"/>
      <c r="E118" s="667"/>
      <c r="F118" s="667"/>
      <c r="G118" s="667"/>
      <c r="H118" s="667"/>
      <c r="I118" s="667"/>
      <c r="J118" s="667"/>
      <c r="K118" s="667"/>
      <c r="L118" s="667"/>
      <c r="M118" s="667"/>
      <c r="N118" s="667"/>
      <c r="O118" s="667"/>
      <c r="P118" s="667"/>
      <c r="Q118" s="702"/>
      <c r="R118" s="617"/>
    </row>
    <row r="119" spans="1:19" s="619" customFormat="1" ht="15.75" x14ac:dyDescent="0.25">
      <c r="A119" s="667"/>
      <c r="B119" s="692"/>
      <c r="C119" s="692"/>
      <c r="D119" s="692"/>
      <c r="E119" s="667"/>
      <c r="F119" s="667"/>
      <c r="G119" s="667"/>
      <c r="H119" s="667"/>
      <c r="I119" s="667"/>
      <c r="J119" s="667"/>
      <c r="K119" s="667"/>
      <c r="L119" s="667"/>
      <c r="M119" s="667"/>
      <c r="N119" s="667"/>
      <c r="O119" s="667"/>
      <c r="P119" s="667"/>
      <c r="Q119" s="702"/>
      <c r="R119" s="617"/>
    </row>
    <row r="120" spans="1:19" s="619" customFormat="1" ht="15.75" x14ac:dyDescent="0.25">
      <c r="A120" s="667"/>
      <c r="B120" s="692"/>
      <c r="C120" s="692"/>
      <c r="D120" s="692"/>
      <c r="E120" s="667"/>
      <c r="F120" s="667"/>
      <c r="G120" s="667"/>
      <c r="H120" s="667"/>
      <c r="I120" s="667"/>
      <c r="J120" s="667"/>
      <c r="K120" s="667"/>
      <c r="L120" s="667"/>
      <c r="M120" s="667"/>
      <c r="N120" s="667"/>
      <c r="O120" s="667"/>
      <c r="P120" s="667"/>
      <c r="Q120" s="702"/>
      <c r="R120" s="617"/>
    </row>
    <row r="121" spans="1:19" s="619" customFormat="1" ht="15.75" x14ac:dyDescent="0.25">
      <c r="A121" s="667"/>
      <c r="B121" s="692"/>
      <c r="C121" s="692"/>
      <c r="D121" s="692"/>
      <c r="E121" s="667"/>
      <c r="F121" s="667"/>
      <c r="G121" s="667"/>
      <c r="H121" s="667"/>
      <c r="I121" s="667"/>
      <c r="J121" s="667"/>
      <c r="K121" s="667"/>
      <c r="L121" s="667"/>
      <c r="M121" s="667"/>
      <c r="N121" s="667"/>
      <c r="O121" s="667"/>
      <c r="P121" s="667"/>
      <c r="Q121" s="702"/>
      <c r="R121" s="617"/>
    </row>
    <row r="122" spans="1:19" s="619" customFormat="1" ht="15.75" x14ac:dyDescent="0.25">
      <c r="A122" s="667"/>
      <c r="B122" s="692"/>
      <c r="C122" s="692"/>
      <c r="D122" s="692"/>
      <c r="E122" s="667"/>
      <c r="F122" s="667"/>
      <c r="G122" s="667"/>
      <c r="H122" s="667"/>
      <c r="I122" s="667"/>
      <c r="J122" s="667"/>
      <c r="K122" s="667"/>
      <c r="L122" s="667"/>
      <c r="M122" s="667"/>
      <c r="N122" s="667"/>
      <c r="O122" s="667"/>
      <c r="P122" s="667"/>
      <c r="Q122" s="702"/>
      <c r="R122" s="617"/>
    </row>
    <row r="123" spans="1:19" s="697" customFormat="1" ht="19.5" customHeight="1" x14ac:dyDescent="0.25">
      <c r="A123" s="697" t="s">
        <v>609</v>
      </c>
      <c r="B123" s="710"/>
      <c r="C123" s="710"/>
      <c r="D123" s="710"/>
      <c r="Q123" s="702"/>
      <c r="R123" s="694"/>
    </row>
    <row r="124" spans="1:19" s="697" customFormat="1" ht="15.75" x14ac:dyDescent="0.25">
      <c r="B124" s="710"/>
      <c r="C124" s="710"/>
      <c r="D124" s="710"/>
      <c r="R124" s="694"/>
    </row>
    <row r="125" spans="1:19" s="697" customFormat="1" ht="24" customHeight="1" x14ac:dyDescent="0.25">
      <c r="A125" s="697" t="s">
        <v>610</v>
      </c>
      <c r="B125" s="710"/>
      <c r="C125" s="710"/>
      <c r="D125" s="710"/>
      <c r="R125" s="694"/>
    </row>
    <row r="126" spans="1:19" s="619" customFormat="1" x14ac:dyDescent="0.2">
      <c r="B126" s="616"/>
      <c r="C126" s="616"/>
      <c r="D126" s="616"/>
      <c r="R126" s="617"/>
    </row>
    <row r="127" spans="1:19" s="619" customFormat="1" ht="33.6" customHeight="1" x14ac:dyDescent="0.25">
      <c r="A127" s="1024" t="s">
        <v>660</v>
      </c>
      <c r="B127" s="1024"/>
      <c r="C127" s="1024"/>
      <c r="D127" s="1024"/>
      <c r="E127" s="1024"/>
      <c r="F127" s="1024"/>
      <c r="G127" s="1024"/>
      <c r="H127" s="1024"/>
      <c r="Q127" s="711"/>
      <c r="R127" s="712"/>
    </row>
    <row r="128" spans="1:19" s="619" customFormat="1" ht="18" x14ac:dyDescent="0.25">
      <c r="B128" s="616"/>
      <c r="C128" s="616"/>
      <c r="D128" s="616"/>
      <c r="Q128" s="711"/>
      <c r="R128" s="712"/>
    </row>
    <row r="129" spans="2:18" s="619" customFormat="1" ht="18" x14ac:dyDescent="0.25">
      <c r="B129" s="616"/>
      <c r="C129" s="616"/>
      <c r="D129" s="616"/>
      <c r="Q129" s="711"/>
      <c r="R129" s="712"/>
    </row>
    <row r="130" spans="2:18" s="619" customFormat="1" ht="18" x14ac:dyDescent="0.25">
      <c r="B130" s="616"/>
      <c r="C130" s="616"/>
      <c r="D130" s="616"/>
      <c r="Q130" s="713"/>
      <c r="R130" s="712"/>
    </row>
    <row r="131" spans="2:18" ht="18" x14ac:dyDescent="0.25">
      <c r="Q131" s="573"/>
      <c r="R131" s="714"/>
    </row>
    <row r="132" spans="2:18" ht="18" x14ac:dyDescent="0.25">
      <c r="Q132" s="573"/>
      <c r="R132" s="714"/>
    </row>
  </sheetData>
  <mergeCells count="87">
    <mergeCell ref="P1:Q1"/>
    <mergeCell ref="A4:Q4"/>
    <mergeCell ref="A5:Q5"/>
    <mergeCell ref="A6:Q6"/>
    <mergeCell ref="A7:Q7"/>
    <mergeCell ref="A9:A11"/>
    <mergeCell ref="B9:B11"/>
    <mergeCell ref="C9:D11"/>
    <mergeCell ref="E9:Q9"/>
    <mergeCell ref="E10:H10"/>
    <mergeCell ref="I10:L10"/>
    <mergeCell ref="M10:N10"/>
    <mergeCell ref="O10:Q10"/>
    <mergeCell ref="A13:Q13"/>
    <mergeCell ref="A14:Q14"/>
    <mergeCell ref="C15:D17"/>
    <mergeCell ref="C18:D18"/>
    <mergeCell ref="A19:Q19"/>
    <mergeCell ref="C20:D21"/>
    <mergeCell ref="C22:D22"/>
    <mergeCell ref="C23:D24"/>
    <mergeCell ref="C25:D25"/>
    <mergeCell ref="C26:D28"/>
    <mergeCell ref="C29:D29"/>
    <mergeCell ref="A30:P30"/>
    <mergeCell ref="A31:P31"/>
    <mergeCell ref="A32:Q32"/>
    <mergeCell ref="C33:D34"/>
    <mergeCell ref="C35:D36"/>
    <mergeCell ref="C37:D37"/>
    <mergeCell ref="C38:D38"/>
    <mergeCell ref="C39:D39"/>
    <mergeCell ref="C40:D40"/>
    <mergeCell ref="C41:D41"/>
    <mergeCell ref="C42:D42"/>
    <mergeCell ref="A43:Q43"/>
    <mergeCell ref="A44:Q44"/>
    <mergeCell ref="A45:Q45"/>
    <mergeCell ref="C46:D48"/>
    <mergeCell ref="C49:D49"/>
    <mergeCell ref="A50:Q50"/>
    <mergeCell ref="A51:Q51"/>
    <mergeCell ref="C52:D52"/>
    <mergeCell ref="C53:D54"/>
    <mergeCell ref="C55:D55"/>
    <mergeCell ref="C56:D58"/>
    <mergeCell ref="C59:D59"/>
    <mergeCell ref="A60:P60"/>
    <mergeCell ref="A61:P61"/>
    <mergeCell ref="A62:Q62"/>
    <mergeCell ref="C63:D66"/>
    <mergeCell ref="C67:D69"/>
    <mergeCell ref="E68:H68"/>
    <mergeCell ref="C70:D72"/>
    <mergeCell ref="C73:D74"/>
    <mergeCell ref="C75:D75"/>
    <mergeCell ref="A77:P77"/>
    <mergeCell ref="C78:D78"/>
    <mergeCell ref="V78:V79"/>
    <mergeCell ref="W78:W79"/>
    <mergeCell ref="X78:X79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101:D101"/>
    <mergeCell ref="C102:D102"/>
    <mergeCell ref="C103:D103"/>
    <mergeCell ref="A127:H127"/>
    <mergeCell ref="C96:D96"/>
    <mergeCell ref="C97:D97"/>
    <mergeCell ref="C98:D98"/>
    <mergeCell ref="C99:D99"/>
    <mergeCell ref="C100:D100"/>
  </mergeCells>
  <pageMargins left="0" right="0" top="0.55138888888888904" bottom="0" header="0.51180555555555496" footer="0.51180555555555496"/>
  <pageSetup paperSize="9" scale="47" firstPageNumber="0" fitToHeight="3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MK132"/>
  <sheetViews>
    <sheetView view="pageBreakPreview" zoomScale="55" zoomScaleNormal="100" zoomScalePageLayoutView="55" workbookViewId="0">
      <pane xSplit="2" ySplit="11" topLeftCell="C12" activePane="bottomRight" state="frozen"/>
      <selection pane="topRight" activeCell="I1" sqref="I1"/>
      <selection pane="bottomLeft" activeCell="A96" sqref="A96"/>
      <selection pane="bottomRight" activeCell="Q110" sqref="Q110"/>
    </sheetView>
  </sheetViews>
  <sheetFormatPr defaultRowHeight="12.75" x14ac:dyDescent="0.2"/>
  <cols>
    <col min="1" max="1" width="47.85546875" style="517" customWidth="1"/>
    <col min="2" max="2" width="10.140625" style="518" customWidth="1"/>
    <col min="3" max="3" width="29.85546875" style="518" customWidth="1"/>
    <col min="4" max="4" width="26" style="518" customWidth="1"/>
    <col min="5" max="5" width="12.7109375" style="517" customWidth="1"/>
    <col min="6" max="6" width="12.28515625" style="517" customWidth="1"/>
    <col min="7" max="7" width="15.140625" style="517" customWidth="1"/>
    <col min="8" max="12" width="14.7109375" style="517" customWidth="1"/>
    <col min="13" max="13" width="15.85546875" style="517" customWidth="1"/>
    <col min="14" max="14" width="14.7109375" style="517" customWidth="1"/>
    <col min="15" max="15" width="19" style="517" customWidth="1"/>
    <col min="16" max="16" width="14.5703125" style="517" customWidth="1"/>
    <col min="17" max="17" width="19.5703125" style="517" customWidth="1"/>
    <col min="18" max="18" width="12" style="614" customWidth="1"/>
    <col min="19" max="19" width="16.85546875" style="517" customWidth="1"/>
    <col min="20" max="21" width="9.140625" style="517" customWidth="1"/>
    <col min="22" max="22" width="22" style="517" customWidth="1"/>
    <col min="23" max="23" width="14.5703125" style="517" customWidth="1"/>
    <col min="24" max="24" width="20.42578125" style="517" customWidth="1"/>
    <col min="25" max="25" width="20.7109375" style="517" customWidth="1"/>
    <col min="26" max="1025" width="9.140625" style="517" customWidth="1"/>
  </cols>
  <sheetData>
    <row r="1" spans="1:18" s="619" customFormat="1" ht="15.75" x14ac:dyDescent="0.25">
      <c r="A1" s="615"/>
      <c r="B1" s="616"/>
      <c r="C1" s="616"/>
      <c r="D1" s="616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1046" t="s">
        <v>509</v>
      </c>
      <c r="Q1" s="1046"/>
      <c r="R1" s="617"/>
    </row>
    <row r="2" spans="1:18" s="619" customFormat="1" ht="13.5" customHeight="1" x14ac:dyDescent="0.25">
      <c r="A2" s="620"/>
      <c r="B2" s="616"/>
      <c r="C2" s="616"/>
      <c r="D2" s="616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17"/>
    </row>
    <row r="3" spans="1:18" s="619" customFormat="1" ht="14.25" hidden="1" x14ac:dyDescent="0.2">
      <c r="A3" s="622"/>
      <c r="B3" s="616"/>
      <c r="C3" s="616"/>
      <c r="D3" s="616"/>
      <c r="R3" s="617"/>
    </row>
    <row r="4" spans="1:18" s="619" customFormat="1" ht="18.75" customHeight="1" x14ac:dyDescent="0.3">
      <c r="A4" s="1047" t="s">
        <v>510</v>
      </c>
      <c r="B4" s="1047"/>
      <c r="C4" s="1047"/>
      <c r="D4" s="1047"/>
      <c r="E4" s="1047"/>
      <c r="F4" s="1047"/>
      <c r="G4" s="1047"/>
      <c r="H4" s="1047"/>
      <c r="I4" s="1047"/>
      <c r="J4" s="1047"/>
      <c r="K4" s="1047"/>
      <c r="L4" s="1047"/>
      <c r="M4" s="1047"/>
      <c r="N4" s="1047"/>
      <c r="O4" s="1047"/>
      <c r="P4" s="1047"/>
      <c r="Q4" s="1047"/>
      <c r="R4" s="617"/>
    </row>
    <row r="5" spans="1:18" s="619" customFormat="1" ht="15.75" hidden="1" customHeight="1" x14ac:dyDescent="0.25">
      <c r="A5" s="1048"/>
      <c r="B5" s="1048"/>
      <c r="C5" s="1048"/>
      <c r="D5" s="1048"/>
      <c r="E5" s="1048"/>
      <c r="F5" s="1048"/>
      <c r="G5" s="1048"/>
      <c r="H5" s="1048"/>
      <c r="I5" s="1048"/>
      <c r="J5" s="1048"/>
      <c r="K5" s="1048"/>
      <c r="L5" s="1048"/>
      <c r="M5" s="1048"/>
      <c r="N5" s="1048"/>
      <c r="O5" s="1048"/>
      <c r="P5" s="1048"/>
      <c r="Q5" s="1048"/>
      <c r="R5" s="617"/>
    </row>
    <row r="6" spans="1:18" s="619" customFormat="1" ht="54" customHeight="1" x14ac:dyDescent="0.25">
      <c r="A6" s="1049" t="e">
        <f>'Прил.9 услуги'!#REF!</f>
        <v>#REF!</v>
      </c>
      <c r="B6" s="1049"/>
      <c r="C6" s="1049"/>
      <c r="D6" s="1049"/>
      <c r="E6" s="1049"/>
      <c r="F6" s="1049"/>
      <c r="G6" s="1049"/>
      <c r="H6" s="1049"/>
      <c r="I6" s="1049"/>
      <c r="J6" s="1049"/>
      <c r="K6" s="1049"/>
      <c r="L6" s="1049"/>
      <c r="M6" s="1049"/>
      <c r="N6" s="1049"/>
      <c r="O6" s="1049"/>
      <c r="P6" s="1049"/>
      <c r="Q6" s="1049"/>
      <c r="R6" s="617"/>
    </row>
    <row r="7" spans="1:18" s="619" customFormat="1" ht="14.25" customHeight="1" x14ac:dyDescent="0.2">
      <c r="A7" s="1050" t="s">
        <v>511</v>
      </c>
      <c r="B7" s="1050"/>
      <c r="C7" s="1050"/>
      <c r="D7" s="1050"/>
      <c r="E7" s="1050"/>
      <c r="F7" s="1050"/>
      <c r="G7" s="1050"/>
      <c r="H7" s="1050"/>
      <c r="I7" s="1050"/>
      <c r="J7" s="1050"/>
      <c r="K7" s="1050"/>
      <c r="L7" s="1050"/>
      <c r="M7" s="1050"/>
      <c r="N7" s="1050"/>
      <c r="O7" s="1050"/>
      <c r="P7" s="1050"/>
      <c r="Q7" s="1050"/>
      <c r="R7" s="617"/>
    </row>
    <row r="8" spans="1:18" s="619" customFormat="1" x14ac:dyDescent="0.2">
      <c r="A8" s="624"/>
      <c r="B8" s="624"/>
      <c r="C8" s="624"/>
      <c r="D8" s="624"/>
      <c r="E8" s="624"/>
      <c r="F8" s="624"/>
      <c r="G8" s="624"/>
      <c r="H8" s="624"/>
      <c r="I8" s="624"/>
      <c r="J8" s="624"/>
      <c r="K8" s="624"/>
      <c r="L8" s="624"/>
      <c r="M8" s="624"/>
      <c r="N8" s="624"/>
      <c r="O8" s="624"/>
      <c r="P8" s="624"/>
      <c r="Q8" s="624"/>
      <c r="R8" s="617"/>
    </row>
    <row r="9" spans="1:18" s="619" customFormat="1" ht="16.5" customHeight="1" x14ac:dyDescent="0.25">
      <c r="A9" s="1038" t="s">
        <v>512</v>
      </c>
      <c r="B9" s="1038" t="s">
        <v>486</v>
      </c>
      <c r="C9" s="1038" t="s">
        <v>183</v>
      </c>
      <c r="D9" s="1038"/>
      <c r="E9" s="1044" t="s">
        <v>513</v>
      </c>
      <c r="F9" s="1044"/>
      <c r="G9" s="1044"/>
      <c r="H9" s="1044"/>
      <c r="I9" s="1044"/>
      <c r="J9" s="1044"/>
      <c r="K9" s="1044"/>
      <c r="L9" s="1044"/>
      <c r="M9" s="1044"/>
      <c r="N9" s="1044"/>
      <c r="O9" s="1044"/>
      <c r="P9" s="1044"/>
      <c r="Q9" s="1044"/>
      <c r="R9" s="617"/>
    </row>
    <row r="10" spans="1:18" s="619" customFormat="1" ht="64.150000000000006" customHeight="1" x14ac:dyDescent="0.2">
      <c r="A10" s="1038"/>
      <c r="B10" s="1038"/>
      <c r="C10" s="1038"/>
      <c r="D10" s="1038"/>
      <c r="E10" s="1038" t="s">
        <v>514</v>
      </c>
      <c r="F10" s="1038"/>
      <c r="G10" s="1038"/>
      <c r="H10" s="1038"/>
      <c r="I10" s="1002" t="s">
        <v>515</v>
      </c>
      <c r="J10" s="1002"/>
      <c r="K10" s="1002"/>
      <c r="L10" s="1002"/>
      <c r="M10" s="1003" t="s">
        <v>516</v>
      </c>
      <c r="N10" s="1003"/>
      <c r="O10" s="1045" t="s">
        <v>517</v>
      </c>
      <c r="P10" s="1045"/>
      <c r="Q10" s="1045"/>
      <c r="R10" s="617"/>
    </row>
    <row r="11" spans="1:18" s="619" customFormat="1" ht="104.25" customHeight="1" x14ac:dyDescent="0.2">
      <c r="A11" s="1038"/>
      <c r="B11" s="1038"/>
      <c r="C11" s="1038"/>
      <c r="D11" s="1038"/>
      <c r="E11" s="425" t="s">
        <v>518</v>
      </c>
      <c r="F11" s="425" t="s">
        <v>519</v>
      </c>
      <c r="G11" s="425" t="s">
        <v>520</v>
      </c>
      <c r="H11" s="625" t="s">
        <v>521</v>
      </c>
      <c r="I11" s="425" t="s">
        <v>518</v>
      </c>
      <c r="J11" s="425" t="s">
        <v>519</v>
      </c>
      <c r="K11" s="425" t="s">
        <v>520</v>
      </c>
      <c r="L11" s="425" t="s">
        <v>521</v>
      </c>
      <c r="M11" s="628" t="s">
        <v>522</v>
      </c>
      <c r="N11" s="426" t="s">
        <v>523</v>
      </c>
      <c r="O11" s="628" t="s">
        <v>522</v>
      </c>
      <c r="P11" s="426" t="s">
        <v>523</v>
      </c>
      <c r="Q11" s="629" t="s">
        <v>524</v>
      </c>
      <c r="R11" s="617"/>
    </row>
    <row r="12" spans="1:18" s="619" customFormat="1" ht="13.15" customHeight="1" x14ac:dyDescent="0.2">
      <c r="A12" s="630">
        <v>1</v>
      </c>
      <c r="B12" s="630">
        <v>2</v>
      </c>
      <c r="C12" s="630">
        <v>3</v>
      </c>
      <c r="D12" s="630"/>
      <c r="E12" s="630">
        <v>4</v>
      </c>
      <c r="F12" s="630">
        <v>5</v>
      </c>
      <c r="G12" s="630">
        <v>6</v>
      </c>
      <c r="H12" s="630">
        <v>7</v>
      </c>
      <c r="I12" s="630">
        <v>8</v>
      </c>
      <c r="J12" s="630">
        <v>9</v>
      </c>
      <c r="K12" s="630">
        <v>10</v>
      </c>
      <c r="L12" s="630">
        <v>11</v>
      </c>
      <c r="M12" s="630">
        <v>12</v>
      </c>
      <c r="N12" s="630">
        <v>13</v>
      </c>
      <c r="O12" s="630">
        <v>8</v>
      </c>
      <c r="P12" s="630">
        <f>O12+1</f>
        <v>9</v>
      </c>
      <c r="Q12" s="630" t="s">
        <v>525</v>
      </c>
      <c r="R12" s="617"/>
    </row>
    <row r="13" spans="1:18" s="619" customFormat="1" ht="27.75" customHeight="1" x14ac:dyDescent="0.2">
      <c r="A13" s="1051" t="s">
        <v>621</v>
      </c>
      <c r="B13" s="1051"/>
      <c r="C13" s="1051"/>
      <c r="D13" s="1051"/>
      <c r="E13" s="1051"/>
      <c r="F13" s="1051"/>
      <c r="G13" s="1051"/>
      <c r="H13" s="1051"/>
      <c r="I13" s="1051"/>
      <c r="J13" s="1051"/>
      <c r="K13" s="1051"/>
      <c r="L13" s="1051"/>
      <c r="M13" s="1051"/>
      <c r="N13" s="1051"/>
      <c r="O13" s="1051"/>
      <c r="P13" s="1051"/>
      <c r="Q13" s="1051"/>
      <c r="R13" s="617"/>
    </row>
    <row r="14" spans="1:18" s="636" customFormat="1" ht="18" customHeight="1" x14ac:dyDescent="0.2">
      <c r="A14" s="1042" t="s">
        <v>527</v>
      </c>
      <c r="B14" s="1042"/>
      <c r="C14" s="1042"/>
      <c r="D14" s="1042"/>
      <c r="E14" s="1042"/>
      <c r="F14" s="1042"/>
      <c r="G14" s="1042"/>
      <c r="H14" s="1042"/>
      <c r="I14" s="1042"/>
      <c r="J14" s="1042"/>
      <c r="K14" s="1042"/>
      <c r="L14" s="1042"/>
      <c r="M14" s="1042"/>
      <c r="N14" s="1042"/>
      <c r="O14" s="1042"/>
      <c r="P14" s="1042"/>
      <c r="Q14" s="1042"/>
      <c r="R14" s="634"/>
    </row>
    <row r="15" spans="1:18" s="636" customFormat="1" ht="37.5" customHeight="1" x14ac:dyDescent="0.25">
      <c r="A15" s="637" t="s">
        <v>528</v>
      </c>
      <c r="B15" s="638"/>
      <c r="C15" s="1035" t="s">
        <v>529</v>
      </c>
      <c r="D15" s="1035"/>
      <c r="E15" s="639" t="s">
        <v>86</v>
      </c>
      <c r="F15" s="639" t="s">
        <v>86</v>
      </c>
      <c r="G15" s="639" t="s">
        <v>86</v>
      </c>
      <c r="H15" s="639" t="s">
        <v>86</v>
      </c>
      <c r="I15" s="639" t="s">
        <v>86</v>
      </c>
      <c r="J15" s="639" t="s">
        <v>86</v>
      </c>
      <c r="K15" s="639" t="s">
        <v>86</v>
      </c>
      <c r="L15" s="639" t="s">
        <v>86</v>
      </c>
      <c r="M15" s="639"/>
      <c r="N15" s="639"/>
      <c r="O15" s="639" t="s">
        <v>86</v>
      </c>
      <c r="P15" s="639" t="s">
        <v>86</v>
      </c>
      <c r="Q15" s="639" t="s">
        <v>86</v>
      </c>
      <c r="R15" s="634"/>
    </row>
    <row r="16" spans="1:18" s="636" customFormat="1" ht="24" customHeight="1" x14ac:dyDescent="0.25">
      <c r="A16" s="640" t="s">
        <v>530</v>
      </c>
      <c r="B16" s="638">
        <v>211</v>
      </c>
      <c r="C16" s="1035"/>
      <c r="D16" s="1035"/>
      <c r="E16" s="639" t="s">
        <v>86</v>
      </c>
      <c r="F16" s="639" t="s">
        <v>86</v>
      </c>
      <c r="G16" s="639" t="s">
        <v>86</v>
      </c>
      <c r="H16" s="639" t="s">
        <v>86</v>
      </c>
      <c r="I16" s="639" t="s">
        <v>86</v>
      </c>
      <c r="J16" s="639" t="s">
        <v>86</v>
      </c>
      <c r="K16" s="639" t="s">
        <v>86</v>
      </c>
      <c r="L16" s="639" t="s">
        <v>86</v>
      </c>
      <c r="M16" s="641"/>
      <c r="N16" s="649"/>
      <c r="O16" s="642">
        <f>'Прил.8 ст.211'!AN51</f>
        <v>0</v>
      </c>
      <c r="P16" s="649"/>
      <c r="Q16" s="642">
        <f>O16+P16</f>
        <v>0</v>
      </c>
      <c r="R16" s="634"/>
    </row>
    <row r="17" spans="1:18" s="636" customFormat="1" ht="22.5" customHeight="1" x14ac:dyDescent="0.25">
      <c r="A17" s="640" t="s">
        <v>531</v>
      </c>
      <c r="B17" s="638">
        <v>213</v>
      </c>
      <c r="C17" s="1035"/>
      <c r="D17" s="1035"/>
      <c r="E17" s="639" t="s">
        <v>86</v>
      </c>
      <c r="F17" s="639" t="s">
        <v>86</v>
      </c>
      <c r="G17" s="639" t="s">
        <v>86</v>
      </c>
      <c r="H17" s="639" t="s">
        <v>86</v>
      </c>
      <c r="I17" s="639" t="s">
        <v>86</v>
      </c>
      <c r="J17" s="639" t="s">
        <v>86</v>
      </c>
      <c r="K17" s="639" t="s">
        <v>86</v>
      </c>
      <c r="L17" s="639" t="s">
        <v>86</v>
      </c>
      <c r="M17" s="642">
        <f>M16*30.2%</f>
        <v>0</v>
      </c>
      <c r="N17" s="642">
        <f>N16*30.2%</f>
        <v>0</v>
      </c>
      <c r="O17" s="642">
        <f>O16*30.2%</f>
        <v>0</v>
      </c>
      <c r="P17" s="642">
        <f>P16*30.2%</f>
        <v>0</v>
      </c>
      <c r="Q17" s="642">
        <f>O17+P17</f>
        <v>0</v>
      </c>
      <c r="R17" s="634"/>
    </row>
    <row r="18" spans="1:18" s="636" customFormat="1" ht="19.5" customHeight="1" x14ac:dyDescent="0.25">
      <c r="A18" s="643" t="s">
        <v>532</v>
      </c>
      <c r="B18" s="644"/>
      <c r="C18" s="1036"/>
      <c r="D18" s="1036"/>
      <c r="E18" s="646" t="s">
        <v>86</v>
      </c>
      <c r="F18" s="646" t="s">
        <v>86</v>
      </c>
      <c r="G18" s="646" t="s">
        <v>86</v>
      </c>
      <c r="H18" s="646" t="s">
        <v>86</v>
      </c>
      <c r="I18" s="646" t="s">
        <v>86</v>
      </c>
      <c r="J18" s="646" t="s">
        <v>86</v>
      </c>
      <c r="K18" s="646" t="s">
        <v>86</v>
      </c>
      <c r="L18" s="646" t="s">
        <v>86</v>
      </c>
      <c r="M18" s="647">
        <f>M16+M17</f>
        <v>0</v>
      </c>
      <c r="N18" s="647">
        <f>N16+N17</f>
        <v>0</v>
      </c>
      <c r="O18" s="647">
        <f>O16+O17</f>
        <v>0</v>
      </c>
      <c r="P18" s="647">
        <f>P16+P17</f>
        <v>0</v>
      </c>
      <c r="Q18" s="647">
        <f>Q16+Q17</f>
        <v>0</v>
      </c>
      <c r="R18" s="634"/>
    </row>
    <row r="19" spans="1:18" s="636" customFormat="1" ht="19.5" customHeight="1" x14ac:dyDescent="0.25">
      <c r="A19" s="1043" t="s">
        <v>533</v>
      </c>
      <c r="B19" s="1043"/>
      <c r="C19" s="1043"/>
      <c r="D19" s="1043"/>
      <c r="E19" s="1043"/>
      <c r="F19" s="1043"/>
      <c r="G19" s="1043"/>
      <c r="H19" s="1043"/>
      <c r="I19" s="1043"/>
      <c r="J19" s="1043"/>
      <c r="K19" s="1043"/>
      <c r="L19" s="1043"/>
      <c r="M19" s="1043"/>
      <c r="N19" s="1043"/>
      <c r="O19" s="1043"/>
      <c r="P19" s="1043"/>
      <c r="Q19" s="1043"/>
      <c r="R19" s="634"/>
    </row>
    <row r="20" spans="1:18" s="636" customFormat="1" ht="20.25" customHeight="1" x14ac:dyDescent="0.25">
      <c r="A20" s="637" t="s">
        <v>493</v>
      </c>
      <c r="B20" s="648">
        <v>221</v>
      </c>
      <c r="C20" s="1040" t="s">
        <v>534</v>
      </c>
      <c r="D20" s="1040"/>
      <c r="E20" s="639" t="s">
        <v>86</v>
      </c>
      <c r="F20" s="639" t="s">
        <v>86</v>
      </c>
      <c r="G20" s="649"/>
      <c r="H20" s="639" t="s">
        <v>86</v>
      </c>
      <c r="I20" s="639" t="s">
        <v>86</v>
      </c>
      <c r="J20" s="639" t="s">
        <v>86</v>
      </c>
      <c r="K20" s="649"/>
      <c r="L20" s="639" t="s">
        <v>86</v>
      </c>
      <c r="M20" s="639">
        <f>G20</f>
        <v>0</v>
      </c>
      <c r="N20" s="639">
        <f>K20</f>
        <v>0</v>
      </c>
      <c r="O20" s="442">
        <f>'Прил.10 прочие'!AB10</f>
        <v>0</v>
      </c>
      <c r="P20" s="639"/>
      <c r="Q20" s="639">
        <f>O20+P20</f>
        <v>0</v>
      </c>
      <c r="R20" s="634"/>
    </row>
    <row r="21" spans="1:18" s="636" customFormat="1" ht="20.25" customHeight="1" x14ac:dyDescent="0.25">
      <c r="A21" s="637" t="s">
        <v>494</v>
      </c>
      <c r="B21" s="648">
        <v>222</v>
      </c>
      <c r="C21" s="1040"/>
      <c r="D21" s="1040"/>
      <c r="E21" s="639" t="s">
        <v>86</v>
      </c>
      <c r="F21" s="639" t="s">
        <v>86</v>
      </c>
      <c r="G21" s="649"/>
      <c r="H21" s="639" t="s">
        <v>86</v>
      </c>
      <c r="I21" s="639" t="s">
        <v>86</v>
      </c>
      <c r="J21" s="639" t="s">
        <v>86</v>
      </c>
      <c r="K21" s="649"/>
      <c r="L21" s="639" t="s">
        <v>86</v>
      </c>
      <c r="M21" s="639">
        <f>G21</f>
        <v>0</v>
      </c>
      <c r="N21" s="639">
        <f>K21</f>
        <v>0</v>
      </c>
      <c r="O21" s="442">
        <f>'Прил.10 прочие'!AB14</f>
        <v>0</v>
      </c>
      <c r="P21" s="639"/>
      <c r="Q21" s="639">
        <f>O21+P21</f>
        <v>0</v>
      </c>
      <c r="R21" s="634"/>
    </row>
    <row r="22" spans="1:18" s="636" customFormat="1" ht="32.25" customHeight="1" x14ac:dyDescent="0.25">
      <c r="A22" s="637" t="s">
        <v>535</v>
      </c>
      <c r="B22" s="650">
        <v>223</v>
      </c>
      <c r="C22" s="1035" t="s">
        <v>536</v>
      </c>
      <c r="D22" s="1035"/>
      <c r="E22" s="649"/>
      <c r="F22" s="649"/>
      <c r="G22" s="649"/>
      <c r="H22" s="642">
        <f>(E22+F22+G22)/3</f>
        <v>0</v>
      </c>
      <c r="I22" s="649"/>
      <c r="J22" s="649"/>
      <c r="K22" s="649"/>
      <c r="L22" s="642">
        <f>(I22+J22+K22)/3</f>
        <v>0</v>
      </c>
      <c r="M22" s="642">
        <f>H22</f>
        <v>0</v>
      </c>
      <c r="N22" s="642">
        <f>L22</f>
        <v>0</v>
      </c>
      <c r="O22" s="651">
        <f>H22*Q31</f>
        <v>0</v>
      </c>
      <c r="P22" s="651"/>
      <c r="Q22" s="639">
        <f t="shared" ref="Q22:Q28" si="0">SUM(O22+P22)</f>
        <v>0</v>
      </c>
      <c r="R22" s="634"/>
    </row>
    <row r="23" spans="1:18" s="636" customFormat="1" ht="31.5" customHeight="1" x14ac:dyDescent="0.25">
      <c r="A23" s="652" t="s">
        <v>537</v>
      </c>
      <c r="B23" s="650" t="s">
        <v>538</v>
      </c>
      <c r="C23" s="1035" t="s">
        <v>539</v>
      </c>
      <c r="D23" s="1035"/>
      <c r="E23" s="639" t="s">
        <v>86</v>
      </c>
      <c r="F23" s="639" t="s">
        <v>86</v>
      </c>
      <c r="G23" s="639" t="s">
        <v>86</v>
      </c>
      <c r="H23" s="639" t="s">
        <v>86</v>
      </c>
      <c r="I23" s="639" t="s">
        <v>86</v>
      </c>
      <c r="J23" s="639" t="s">
        <v>86</v>
      </c>
      <c r="K23" s="639" t="s">
        <v>86</v>
      </c>
      <c r="L23" s="639" t="s">
        <v>86</v>
      </c>
      <c r="M23" s="653">
        <f>'Прил.7 лимиты'!E11*'услуга 9'!Q31</f>
        <v>0</v>
      </c>
      <c r="N23" s="653">
        <f>'Прил.7 лимиты'!E13*'услуга 9'!Q31</f>
        <v>0</v>
      </c>
      <c r="O23" s="653">
        <f>'Прил.7 лимиты'!$E$11*'услуга 9'!$Q$31</f>
        <v>0</v>
      </c>
      <c r="P23" s="653"/>
      <c r="Q23" s="639">
        <f t="shared" si="0"/>
        <v>0</v>
      </c>
      <c r="R23" s="654"/>
    </row>
    <row r="24" spans="1:18" s="636" customFormat="1" ht="40.5" customHeight="1" x14ac:dyDescent="0.25">
      <c r="A24" s="652" t="s">
        <v>540</v>
      </c>
      <c r="B24" s="650" t="s">
        <v>541</v>
      </c>
      <c r="C24" s="1035"/>
      <c r="D24" s="1035"/>
      <c r="E24" s="639" t="s">
        <v>86</v>
      </c>
      <c r="F24" s="639" t="s">
        <v>86</v>
      </c>
      <c r="G24" s="639" t="s">
        <v>86</v>
      </c>
      <c r="H24" s="639" t="s">
        <v>86</v>
      </c>
      <c r="I24" s="639" t="s">
        <v>86</v>
      </c>
      <c r="J24" s="639" t="s">
        <v>86</v>
      </c>
      <c r="K24" s="639" t="s">
        <v>86</v>
      </c>
      <c r="L24" s="639" t="s">
        <v>86</v>
      </c>
      <c r="M24" s="653">
        <f>'Прил.7 лимиты'!N11*'услуга 9'!Q31</f>
        <v>0</v>
      </c>
      <c r="N24" s="653">
        <f>'Прил.7 лимиты'!N13*'услуга 9'!Q31</f>
        <v>0</v>
      </c>
      <c r="O24" s="653">
        <f>'Прил.7 лимиты'!$N$11*'услуга 9'!$Q$31</f>
        <v>0</v>
      </c>
      <c r="P24" s="715"/>
      <c r="Q24" s="639">
        <f t="shared" si="0"/>
        <v>0</v>
      </c>
      <c r="R24" s="654"/>
    </row>
    <row r="25" spans="1:18" s="636" customFormat="1" ht="39.75" customHeight="1" x14ac:dyDescent="0.25">
      <c r="A25" s="652" t="s">
        <v>542</v>
      </c>
      <c r="B25" s="650" t="s">
        <v>543</v>
      </c>
      <c r="C25" s="1035" t="s">
        <v>544</v>
      </c>
      <c r="D25" s="1035"/>
      <c r="E25" s="649"/>
      <c r="F25" s="649"/>
      <c r="G25" s="649"/>
      <c r="H25" s="642">
        <f>(E25+F25+G25)/3</f>
        <v>0</v>
      </c>
      <c r="I25" s="649"/>
      <c r="J25" s="649"/>
      <c r="K25" s="649"/>
      <c r="L25" s="642">
        <f>(I25+J25+K25)/3</f>
        <v>0</v>
      </c>
      <c r="M25" s="642">
        <f>H25</f>
        <v>0</v>
      </c>
      <c r="N25" s="642">
        <f>L25</f>
        <v>0</v>
      </c>
      <c r="O25" s="653">
        <f>'Прил.7 лимиты'!$Q$11*'услуга 9'!$Q$31</f>
        <v>0</v>
      </c>
      <c r="P25" s="653"/>
      <c r="Q25" s="639">
        <f t="shared" si="0"/>
        <v>0</v>
      </c>
      <c r="R25" s="654"/>
    </row>
    <row r="26" spans="1:18" s="636" customFormat="1" ht="34.5" customHeight="1" x14ac:dyDescent="0.25">
      <c r="A26" s="652" t="s">
        <v>545</v>
      </c>
      <c r="B26" s="650" t="s">
        <v>496</v>
      </c>
      <c r="C26" s="1035" t="s">
        <v>546</v>
      </c>
      <c r="D26" s="1035"/>
      <c r="E26" s="639" t="s">
        <v>86</v>
      </c>
      <c r="F26" s="639" t="s">
        <v>86</v>
      </c>
      <c r="G26" s="639" t="s">
        <v>86</v>
      </c>
      <c r="H26" s="639" t="s">
        <v>86</v>
      </c>
      <c r="I26" s="639" t="s">
        <v>86</v>
      </c>
      <c r="J26" s="639" t="s">
        <v>86</v>
      </c>
      <c r="K26" s="639" t="s">
        <v>86</v>
      </c>
      <c r="L26" s="639" t="s">
        <v>86</v>
      </c>
      <c r="M26" s="642">
        <f>'Прил.10 прочие'!AB18</f>
        <v>0</v>
      </c>
      <c r="N26" s="642">
        <f>'Прил.10 прочие'!BB18</f>
        <v>0</v>
      </c>
      <c r="O26" s="642">
        <f>'Прил.10 прочие'!AB18</f>
        <v>0</v>
      </c>
      <c r="P26" s="639"/>
      <c r="Q26" s="639">
        <f t="shared" si="0"/>
        <v>0</v>
      </c>
      <c r="R26" s="634"/>
    </row>
    <row r="27" spans="1:18" s="636" customFormat="1" ht="17.45" customHeight="1" x14ac:dyDescent="0.25">
      <c r="A27" s="652" t="s">
        <v>547</v>
      </c>
      <c r="B27" s="650" t="s">
        <v>548</v>
      </c>
      <c r="C27" s="1035"/>
      <c r="D27" s="1035"/>
      <c r="E27" s="639" t="s">
        <v>86</v>
      </c>
      <c r="F27" s="639" t="s">
        <v>86</v>
      </c>
      <c r="G27" s="639" t="s">
        <v>86</v>
      </c>
      <c r="H27" s="639" t="s">
        <v>86</v>
      </c>
      <c r="I27" s="639" t="s">
        <v>86</v>
      </c>
      <c r="J27" s="639" t="s">
        <v>86</v>
      </c>
      <c r="K27" s="639" t="s">
        <v>86</v>
      </c>
      <c r="L27" s="639" t="s">
        <v>86</v>
      </c>
      <c r="M27" s="639">
        <f>'Прил.10 прочие'!AB30</f>
        <v>0</v>
      </c>
      <c r="N27" s="639">
        <f>'Прил.10 прочие'!BB30</f>
        <v>0</v>
      </c>
      <c r="O27" s="639">
        <f>'Прил.10 прочие'!AB30</f>
        <v>0</v>
      </c>
      <c r="P27" s="639"/>
      <c r="Q27" s="639">
        <f t="shared" si="0"/>
        <v>0</v>
      </c>
      <c r="R27" s="634"/>
    </row>
    <row r="28" spans="1:18" s="636" customFormat="1" ht="17.45" customHeight="1" x14ac:dyDescent="0.25">
      <c r="A28" s="652" t="s">
        <v>549</v>
      </c>
      <c r="B28" s="650" t="s">
        <v>550</v>
      </c>
      <c r="C28" s="1035"/>
      <c r="D28" s="1035"/>
      <c r="E28" s="639" t="s">
        <v>86</v>
      </c>
      <c r="F28" s="639" t="s">
        <v>86</v>
      </c>
      <c r="G28" s="639" t="s">
        <v>86</v>
      </c>
      <c r="H28" s="639" t="s">
        <v>86</v>
      </c>
      <c r="I28" s="639" t="s">
        <v>86</v>
      </c>
      <c r="J28" s="639" t="s">
        <v>86</v>
      </c>
      <c r="K28" s="639" t="s">
        <v>86</v>
      </c>
      <c r="L28" s="639" t="s">
        <v>86</v>
      </c>
      <c r="M28" s="651">
        <f>'Прил.7 лимиты'!H10*'услуга 9'!Q31</f>
        <v>0</v>
      </c>
      <c r="N28" s="669">
        <f>'Прил.7 лимиты'!H12*'услуга 9'!Q31</f>
        <v>0</v>
      </c>
      <c r="O28" s="651">
        <f>'Прил.7 лимиты'!H10*Q31</f>
        <v>0</v>
      </c>
      <c r="P28" s="639"/>
      <c r="Q28" s="639">
        <f t="shared" si="0"/>
        <v>0</v>
      </c>
      <c r="R28" s="634"/>
    </row>
    <row r="29" spans="1:18" s="636" customFormat="1" ht="19.5" customHeight="1" x14ac:dyDescent="0.25">
      <c r="A29" s="643" t="s">
        <v>551</v>
      </c>
      <c r="B29" s="645"/>
      <c r="C29" s="1036"/>
      <c r="D29" s="1036"/>
      <c r="E29" s="646" t="s">
        <v>86</v>
      </c>
      <c r="F29" s="646" t="s">
        <v>86</v>
      </c>
      <c r="G29" s="646" t="s">
        <v>86</v>
      </c>
      <c r="H29" s="646" t="s">
        <v>86</v>
      </c>
      <c r="I29" s="646" t="s">
        <v>86</v>
      </c>
      <c r="J29" s="646" t="s">
        <v>86</v>
      </c>
      <c r="K29" s="646" t="s">
        <v>86</v>
      </c>
      <c r="L29" s="646" t="s">
        <v>86</v>
      </c>
      <c r="M29" s="655">
        <f>SUM(M20:M28)</f>
        <v>0</v>
      </c>
      <c r="N29" s="655">
        <f>SUM(N20:N28)</f>
        <v>0</v>
      </c>
      <c r="O29" s="655">
        <f>SUM(O20:O28)</f>
        <v>0</v>
      </c>
      <c r="P29" s="655">
        <f>SUM(P20:P28)</f>
        <v>0</v>
      </c>
      <c r="Q29" s="655">
        <f>SUM(Q20:Q28)</f>
        <v>0</v>
      </c>
      <c r="R29" s="634"/>
    </row>
    <row r="30" spans="1:18" s="636" customFormat="1" ht="20.25" customHeight="1" x14ac:dyDescent="0.25">
      <c r="A30" s="1032" t="s">
        <v>552</v>
      </c>
      <c r="B30" s="1032"/>
      <c r="C30" s="1032"/>
      <c r="D30" s="1032"/>
      <c r="E30" s="1032"/>
      <c r="F30" s="1032"/>
      <c r="G30" s="1032"/>
      <c r="H30" s="1032"/>
      <c r="I30" s="1032"/>
      <c r="J30" s="1032"/>
      <c r="K30" s="1032"/>
      <c r="L30" s="1032"/>
      <c r="M30" s="1032"/>
      <c r="N30" s="1032"/>
      <c r="O30" s="1032"/>
      <c r="P30" s="1032"/>
      <c r="Q30" s="451">
        <f>'Прил.8 ст.211'!AN52</f>
        <v>0</v>
      </c>
      <c r="R30" s="634"/>
    </row>
    <row r="31" spans="1:18" s="636" customFormat="1" ht="18" customHeight="1" x14ac:dyDescent="0.25">
      <c r="A31" s="1032" t="s">
        <v>553</v>
      </c>
      <c r="B31" s="1032"/>
      <c r="C31" s="1032"/>
      <c r="D31" s="1032"/>
      <c r="E31" s="1032"/>
      <c r="F31" s="1032"/>
      <c r="G31" s="1032"/>
      <c r="H31" s="1032"/>
      <c r="I31" s="1032"/>
      <c r="J31" s="1032"/>
      <c r="K31" s="1032"/>
      <c r="L31" s="1032"/>
      <c r="M31" s="1032"/>
      <c r="N31" s="1032"/>
      <c r="O31" s="1032"/>
      <c r="P31" s="1032"/>
      <c r="Q31" s="656">
        <f>'Прил.4 площади'!N83</f>
        <v>0</v>
      </c>
      <c r="R31" s="634"/>
    </row>
    <row r="32" spans="1:18" s="619" customFormat="1" ht="17.25" customHeight="1" x14ac:dyDescent="0.2">
      <c r="A32" s="1034" t="s">
        <v>554</v>
      </c>
      <c r="B32" s="1034"/>
      <c r="C32" s="1034"/>
      <c r="D32" s="1034"/>
      <c r="E32" s="1034"/>
      <c r="F32" s="1034"/>
      <c r="G32" s="1034"/>
      <c r="H32" s="1034"/>
      <c r="I32" s="1034"/>
      <c r="J32" s="1034"/>
      <c r="K32" s="1034"/>
      <c r="L32" s="1034"/>
      <c r="M32" s="1034"/>
      <c r="N32" s="1034"/>
      <c r="O32" s="1034"/>
      <c r="P32" s="1034"/>
      <c r="Q32" s="1034"/>
      <c r="R32" s="617"/>
    </row>
    <row r="33" spans="1:19" s="636" customFormat="1" ht="17.25" customHeight="1" x14ac:dyDescent="0.25">
      <c r="A33" s="637" t="s">
        <v>491</v>
      </c>
      <c r="B33" s="648">
        <v>212</v>
      </c>
      <c r="C33" s="1035" t="s">
        <v>534</v>
      </c>
      <c r="D33" s="1035"/>
      <c r="E33" s="639" t="s">
        <v>86</v>
      </c>
      <c r="F33" s="639" t="s">
        <v>86</v>
      </c>
      <c r="G33" s="649"/>
      <c r="H33" s="639" t="s">
        <v>86</v>
      </c>
      <c r="I33" s="639" t="s">
        <v>86</v>
      </c>
      <c r="J33" s="639" t="s">
        <v>86</v>
      </c>
      <c r="K33" s="649"/>
      <c r="L33" s="639" t="s">
        <v>86</v>
      </c>
      <c r="M33" s="639">
        <f>G33</f>
        <v>0</v>
      </c>
      <c r="N33" s="639">
        <f>K33</f>
        <v>0</v>
      </c>
      <c r="O33" s="442">
        <f>'Прил.10 прочие'!AB6</f>
        <v>0</v>
      </c>
      <c r="P33" s="442"/>
      <c r="Q33" s="639">
        <f t="shared" ref="Q33:Q39" si="1">O33+P33</f>
        <v>0</v>
      </c>
      <c r="R33" s="634"/>
    </row>
    <row r="34" spans="1:19" s="636" customFormat="1" ht="17.25" customHeight="1" x14ac:dyDescent="0.25">
      <c r="A34" s="637" t="s">
        <v>500</v>
      </c>
      <c r="B34" s="648">
        <v>262</v>
      </c>
      <c r="C34" s="1035"/>
      <c r="D34" s="1035"/>
      <c r="E34" s="639" t="s">
        <v>86</v>
      </c>
      <c r="F34" s="639" t="s">
        <v>86</v>
      </c>
      <c r="G34" s="649"/>
      <c r="H34" s="639" t="s">
        <v>86</v>
      </c>
      <c r="I34" s="639" t="s">
        <v>86</v>
      </c>
      <c r="J34" s="639" t="s">
        <v>86</v>
      </c>
      <c r="K34" s="649"/>
      <c r="L34" s="639" t="s">
        <v>86</v>
      </c>
      <c r="M34" s="639">
        <f>G34</f>
        <v>0</v>
      </c>
      <c r="N34" s="639">
        <f>K34</f>
        <v>0</v>
      </c>
      <c r="O34" s="659">
        <f>'Прил.10 прочие'!AB34</f>
        <v>0</v>
      </c>
      <c r="P34" s="659"/>
      <c r="Q34" s="639">
        <f t="shared" si="1"/>
        <v>0</v>
      </c>
      <c r="R34" s="634"/>
    </row>
    <row r="35" spans="1:19" s="636" customFormat="1" ht="19.5" customHeight="1" x14ac:dyDescent="0.25">
      <c r="A35" s="637" t="s">
        <v>497</v>
      </c>
      <c r="B35" s="648">
        <v>225</v>
      </c>
      <c r="C35" s="1035" t="s">
        <v>555</v>
      </c>
      <c r="D35" s="1035"/>
      <c r="E35" s="649"/>
      <c r="F35" s="649"/>
      <c r="G35" s="649"/>
      <c r="H35" s="642">
        <f>(E35+F35+G35)/3</f>
        <v>0</v>
      </c>
      <c r="I35" s="649"/>
      <c r="J35" s="649"/>
      <c r="K35" s="649"/>
      <c r="L35" s="642">
        <f>(I35+J35+K35)/3</f>
        <v>0</v>
      </c>
      <c r="M35" s="642">
        <f>H35</f>
        <v>0</v>
      </c>
      <c r="N35" s="642">
        <f>L35</f>
        <v>0</v>
      </c>
      <c r="O35" s="442">
        <f>'Прил.10 прочие'!AB22</f>
        <v>0</v>
      </c>
      <c r="P35" s="442"/>
      <c r="Q35" s="639">
        <f t="shared" si="1"/>
        <v>0</v>
      </c>
      <c r="R35" s="634"/>
    </row>
    <row r="36" spans="1:19" s="636" customFormat="1" ht="19.5" customHeight="1" x14ac:dyDescent="0.25">
      <c r="A36" s="637" t="s">
        <v>498</v>
      </c>
      <c r="B36" s="648">
        <v>226</v>
      </c>
      <c r="C36" s="1035"/>
      <c r="D36" s="1035"/>
      <c r="E36" s="649"/>
      <c r="F36" s="649"/>
      <c r="G36" s="649"/>
      <c r="H36" s="642">
        <f>(E36+F36+G36)/3</f>
        <v>0</v>
      </c>
      <c r="I36" s="649"/>
      <c r="J36" s="649"/>
      <c r="K36" s="649"/>
      <c r="L36" s="642">
        <f>(I36+J36+K36)/3</f>
        <v>0</v>
      </c>
      <c r="M36" s="642">
        <f>H36</f>
        <v>0</v>
      </c>
      <c r="N36" s="642">
        <f>L36</f>
        <v>0</v>
      </c>
      <c r="O36" s="442">
        <f>'Прил.10 прочие'!AB26</f>
        <v>0</v>
      </c>
      <c r="P36" s="442"/>
      <c r="Q36" s="639">
        <f t="shared" si="1"/>
        <v>0</v>
      </c>
      <c r="R36" s="634"/>
    </row>
    <row r="37" spans="1:19" s="636" customFormat="1" ht="66" customHeight="1" x14ac:dyDescent="0.25">
      <c r="A37" s="637" t="s">
        <v>505</v>
      </c>
      <c r="B37" s="648">
        <v>340</v>
      </c>
      <c r="C37" s="1035" t="s">
        <v>534</v>
      </c>
      <c r="D37" s="1035"/>
      <c r="E37" s="639" t="s">
        <v>86</v>
      </c>
      <c r="F37" s="639" t="s">
        <v>86</v>
      </c>
      <c r="G37" s="649"/>
      <c r="H37" s="639" t="s">
        <v>86</v>
      </c>
      <c r="I37" s="639" t="s">
        <v>86</v>
      </c>
      <c r="J37" s="639" t="s">
        <v>86</v>
      </c>
      <c r="K37" s="649"/>
      <c r="L37" s="639" t="s">
        <v>86</v>
      </c>
      <c r="M37" s="639">
        <f>G37</f>
        <v>0</v>
      </c>
      <c r="N37" s="639">
        <f>K37</f>
        <v>0</v>
      </c>
      <c r="O37" s="659">
        <f>'Прил.10 прочие'!AB42</f>
        <v>0</v>
      </c>
      <c r="P37" s="659"/>
      <c r="Q37" s="639">
        <f t="shared" si="1"/>
        <v>0</v>
      </c>
      <c r="R37" s="634"/>
    </row>
    <row r="38" spans="1:19" s="636" customFormat="1" ht="90" customHeight="1" x14ac:dyDescent="0.25">
      <c r="A38" s="637" t="s">
        <v>506</v>
      </c>
      <c r="B38" s="648">
        <v>340</v>
      </c>
      <c r="C38" s="1035" t="s">
        <v>556</v>
      </c>
      <c r="D38" s="1035"/>
      <c r="E38" s="639" t="s">
        <v>86</v>
      </c>
      <c r="F38" s="639" t="s">
        <v>86</v>
      </c>
      <c r="G38" s="649"/>
      <c r="H38" s="639" t="s">
        <v>86</v>
      </c>
      <c r="I38" s="639" t="s">
        <v>86</v>
      </c>
      <c r="J38" s="639" t="s">
        <v>86</v>
      </c>
      <c r="K38" s="649"/>
      <c r="L38" s="639" t="s">
        <v>86</v>
      </c>
      <c r="M38" s="639">
        <f>G38</f>
        <v>0</v>
      </c>
      <c r="N38" s="639">
        <f>K38</f>
        <v>0</v>
      </c>
      <c r="O38" s="642"/>
      <c r="P38" s="642"/>
      <c r="Q38" s="660">
        <f t="shared" si="1"/>
        <v>0</v>
      </c>
      <c r="R38" s="661"/>
      <c r="S38" s="661"/>
    </row>
    <row r="39" spans="1:19" s="636" customFormat="1" ht="88.9" customHeight="1" x14ac:dyDescent="0.25">
      <c r="A39" s="652" t="s">
        <v>557</v>
      </c>
      <c r="B39" s="648" t="s">
        <v>558</v>
      </c>
      <c r="C39" s="1035" t="s">
        <v>559</v>
      </c>
      <c r="D39" s="1035"/>
      <c r="E39" s="639" t="s">
        <v>86</v>
      </c>
      <c r="F39" s="639" t="s">
        <v>86</v>
      </c>
      <c r="G39" s="649"/>
      <c r="H39" s="639" t="s">
        <v>86</v>
      </c>
      <c r="I39" s="639" t="s">
        <v>86</v>
      </c>
      <c r="J39" s="639" t="s">
        <v>86</v>
      </c>
      <c r="K39" s="649"/>
      <c r="L39" s="639" t="s">
        <v>86</v>
      </c>
      <c r="M39" s="639">
        <f>G39</f>
        <v>0</v>
      </c>
      <c r="N39" s="639">
        <f>K39</f>
        <v>0</v>
      </c>
      <c r="O39" s="642"/>
      <c r="P39" s="639"/>
      <c r="Q39" s="660">
        <f t="shared" si="1"/>
        <v>0</v>
      </c>
      <c r="R39" s="661"/>
      <c r="S39" s="661"/>
    </row>
    <row r="40" spans="1:19" s="636" customFormat="1" ht="101.25" customHeight="1" x14ac:dyDescent="0.25">
      <c r="A40" s="652" t="s">
        <v>560</v>
      </c>
      <c r="B40" s="648" t="s">
        <v>561</v>
      </c>
      <c r="C40" s="1035" t="s">
        <v>658</v>
      </c>
      <c r="D40" s="1035"/>
      <c r="E40" s="639" t="s">
        <v>86</v>
      </c>
      <c r="F40" s="639" t="s">
        <v>86</v>
      </c>
      <c r="G40" s="649"/>
      <c r="H40" s="639" t="s">
        <v>86</v>
      </c>
      <c r="I40" s="639" t="s">
        <v>86</v>
      </c>
      <c r="J40" s="639" t="s">
        <v>86</v>
      </c>
      <c r="K40" s="649"/>
      <c r="L40" s="639" t="s">
        <v>86</v>
      </c>
      <c r="M40" s="639">
        <f>G40</f>
        <v>0</v>
      </c>
      <c r="N40" s="639">
        <f>K40</f>
        <v>0</v>
      </c>
      <c r="O40" s="642"/>
      <c r="P40" s="639"/>
      <c r="Q40" s="639">
        <f>(O40+P40)</f>
        <v>0</v>
      </c>
      <c r="R40" s="654"/>
    </row>
    <row r="41" spans="1:19" s="636" customFormat="1" ht="18" customHeight="1" x14ac:dyDescent="0.25">
      <c r="A41" s="643" t="s">
        <v>563</v>
      </c>
      <c r="B41" s="645"/>
      <c r="C41" s="1036"/>
      <c r="D41" s="1036"/>
      <c r="E41" s="646" t="s">
        <v>86</v>
      </c>
      <c r="F41" s="646" t="s">
        <v>86</v>
      </c>
      <c r="G41" s="646" t="s">
        <v>86</v>
      </c>
      <c r="H41" s="646" t="s">
        <v>86</v>
      </c>
      <c r="I41" s="646" t="s">
        <v>86</v>
      </c>
      <c r="J41" s="646" t="s">
        <v>86</v>
      </c>
      <c r="K41" s="646" t="s">
        <v>86</v>
      </c>
      <c r="L41" s="646" t="s">
        <v>86</v>
      </c>
      <c r="M41" s="647">
        <f>M33+M34+M35+M36+M37+M38+M39+M40</f>
        <v>0</v>
      </c>
      <c r="N41" s="647">
        <f>N33+N34+N35+N36+N37+N38+N39+N40</f>
        <v>0</v>
      </c>
      <c r="O41" s="647">
        <f>O33+O34+O35+O36+O37+O38+O39+O40</f>
        <v>0</v>
      </c>
      <c r="P41" s="647">
        <f>SUM(P33:P40)</f>
        <v>0</v>
      </c>
      <c r="Q41" s="647">
        <f>SUM(Q33:Q40)</f>
        <v>0</v>
      </c>
      <c r="R41" s="634"/>
    </row>
    <row r="42" spans="1:19" s="667" customFormat="1" ht="19.5" customHeight="1" x14ac:dyDescent="0.25">
      <c r="A42" s="662" t="s">
        <v>564</v>
      </c>
      <c r="B42" s="663"/>
      <c r="C42" s="1037"/>
      <c r="D42" s="1037"/>
      <c r="E42" s="664" t="s">
        <v>86</v>
      </c>
      <c r="F42" s="664" t="s">
        <v>86</v>
      </c>
      <c r="G42" s="664" t="s">
        <v>86</v>
      </c>
      <c r="H42" s="664" t="s">
        <v>86</v>
      </c>
      <c r="I42" s="664" t="s">
        <v>86</v>
      </c>
      <c r="J42" s="664" t="s">
        <v>86</v>
      </c>
      <c r="K42" s="664" t="s">
        <v>86</v>
      </c>
      <c r="L42" s="664" t="s">
        <v>86</v>
      </c>
      <c r="M42" s="665">
        <f>M18+M29+M41</f>
        <v>0</v>
      </c>
      <c r="N42" s="665">
        <f>N18+N29+N41</f>
        <v>0</v>
      </c>
      <c r="O42" s="665">
        <f>O18+O29+O41</f>
        <v>0</v>
      </c>
      <c r="P42" s="665">
        <f>P18+P29+P41</f>
        <v>0</v>
      </c>
      <c r="Q42" s="665">
        <f>Q18+Q29+Q41</f>
        <v>0</v>
      </c>
      <c r="R42" s="666"/>
    </row>
    <row r="43" spans="1:19" s="619" customFormat="1" ht="25.5" customHeight="1" x14ac:dyDescent="0.2">
      <c r="A43" s="1038" t="s">
        <v>565</v>
      </c>
      <c r="B43" s="1038"/>
      <c r="C43" s="1038"/>
      <c r="D43" s="1038"/>
      <c r="E43" s="1038"/>
      <c r="F43" s="1038"/>
      <c r="G43" s="1038"/>
      <c r="H43" s="1038"/>
      <c r="I43" s="1038"/>
      <c r="J43" s="1038"/>
      <c r="K43" s="1038"/>
      <c r="L43" s="1038"/>
      <c r="M43" s="1038"/>
      <c r="N43" s="1038"/>
      <c r="O43" s="1038"/>
      <c r="P43" s="1038"/>
      <c r="Q43" s="1038"/>
      <c r="R43" s="617"/>
    </row>
    <row r="44" spans="1:19" s="619" customFormat="1" ht="18" hidden="1" customHeight="1" x14ac:dyDescent="0.2">
      <c r="A44" s="1039" t="s">
        <v>566</v>
      </c>
      <c r="B44" s="1039"/>
      <c r="C44" s="1039"/>
      <c r="D44" s="1039"/>
      <c r="E44" s="1039"/>
      <c r="F44" s="1039"/>
      <c r="G44" s="1039"/>
      <c r="H44" s="1039"/>
      <c r="I44" s="1039"/>
      <c r="J44" s="1039"/>
      <c r="K44" s="1039"/>
      <c r="L44" s="1039"/>
      <c r="M44" s="1039"/>
      <c r="N44" s="1039"/>
      <c r="O44" s="1039"/>
      <c r="P44" s="1039"/>
      <c r="Q44" s="1039"/>
      <c r="R44" s="617"/>
    </row>
    <row r="45" spans="1:19" s="619" customFormat="1" ht="18" customHeight="1" x14ac:dyDescent="0.2">
      <c r="A45" s="1034" t="s">
        <v>567</v>
      </c>
      <c r="B45" s="1034"/>
      <c r="C45" s="1034"/>
      <c r="D45" s="1034"/>
      <c r="E45" s="1034"/>
      <c r="F45" s="1034"/>
      <c r="G45" s="1034"/>
      <c r="H45" s="1034"/>
      <c r="I45" s="1034"/>
      <c r="J45" s="1034"/>
      <c r="K45" s="1034"/>
      <c r="L45" s="1034"/>
      <c r="M45" s="1034"/>
      <c r="N45" s="1034"/>
      <c r="O45" s="1034"/>
      <c r="P45" s="1034"/>
      <c r="Q45" s="1034"/>
      <c r="R45" s="617"/>
    </row>
    <row r="46" spans="1:19" s="636" customFormat="1" ht="69" customHeight="1" x14ac:dyDescent="0.25">
      <c r="A46" s="637" t="s">
        <v>568</v>
      </c>
      <c r="B46" s="648"/>
      <c r="C46" s="1035" t="s">
        <v>569</v>
      </c>
      <c r="D46" s="1035"/>
      <c r="E46" s="668"/>
      <c r="F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34"/>
    </row>
    <row r="47" spans="1:19" s="636" customFormat="1" ht="24" customHeight="1" x14ac:dyDescent="0.25">
      <c r="A47" s="640" t="s">
        <v>530</v>
      </c>
      <c r="B47" s="648">
        <v>211</v>
      </c>
      <c r="C47" s="1035"/>
      <c r="D47" s="1035"/>
      <c r="E47" s="639" t="s">
        <v>86</v>
      </c>
      <c r="F47" s="639" t="s">
        <v>86</v>
      </c>
      <c r="G47" s="639" t="s">
        <v>86</v>
      </c>
      <c r="H47" s="639" t="s">
        <v>86</v>
      </c>
      <c r="I47" s="639" t="s">
        <v>86</v>
      </c>
      <c r="J47" s="639" t="s">
        <v>86</v>
      </c>
      <c r="K47" s="639" t="s">
        <v>86</v>
      </c>
      <c r="L47" s="639" t="s">
        <v>86</v>
      </c>
      <c r="M47" s="641"/>
      <c r="N47" s="641"/>
      <c r="O47" s="642">
        <f>'Прил.8 ст.211'!AN110</f>
        <v>0</v>
      </c>
      <c r="P47" s="641"/>
      <c r="Q47" s="639">
        <f>O47+P47</f>
        <v>0</v>
      </c>
      <c r="R47" s="654"/>
    </row>
    <row r="48" spans="1:19" s="636" customFormat="1" ht="23.25" customHeight="1" x14ac:dyDescent="0.25">
      <c r="A48" s="640" t="s">
        <v>531</v>
      </c>
      <c r="B48" s="648">
        <v>213</v>
      </c>
      <c r="C48" s="1035"/>
      <c r="D48" s="1035"/>
      <c r="E48" s="639" t="s">
        <v>86</v>
      </c>
      <c r="F48" s="639" t="s">
        <v>86</v>
      </c>
      <c r="G48" s="639" t="s">
        <v>86</v>
      </c>
      <c r="H48" s="639" t="s">
        <v>86</v>
      </c>
      <c r="I48" s="639" t="s">
        <v>86</v>
      </c>
      <c r="J48" s="639" t="s">
        <v>86</v>
      </c>
      <c r="K48" s="639" t="s">
        <v>86</v>
      </c>
      <c r="L48" s="639" t="s">
        <v>86</v>
      </c>
      <c r="M48" s="642">
        <f>M47*30.2%</f>
        <v>0</v>
      </c>
      <c r="N48" s="642">
        <f>N47*30.2%</f>
        <v>0</v>
      </c>
      <c r="O48" s="642">
        <f>O47*30.2%</f>
        <v>0</v>
      </c>
      <c r="P48" s="642">
        <f>P47*30.2%</f>
        <v>0</v>
      </c>
      <c r="Q48" s="639">
        <f>O48+P48</f>
        <v>0</v>
      </c>
      <c r="R48" s="654"/>
    </row>
    <row r="49" spans="1:18" s="636" customFormat="1" ht="16.5" customHeight="1" x14ac:dyDescent="0.25">
      <c r="A49" s="643" t="s">
        <v>570</v>
      </c>
      <c r="B49" s="644"/>
      <c r="C49" s="1031"/>
      <c r="D49" s="1031"/>
      <c r="E49" s="646" t="s">
        <v>86</v>
      </c>
      <c r="F49" s="646" t="s">
        <v>86</v>
      </c>
      <c r="G49" s="646" t="s">
        <v>86</v>
      </c>
      <c r="H49" s="646" t="s">
        <v>86</v>
      </c>
      <c r="I49" s="646" t="s">
        <v>86</v>
      </c>
      <c r="J49" s="646" t="s">
        <v>86</v>
      </c>
      <c r="K49" s="646" t="s">
        <v>86</v>
      </c>
      <c r="L49" s="646" t="s">
        <v>86</v>
      </c>
      <c r="M49" s="647">
        <f>M47+M48</f>
        <v>0</v>
      </c>
      <c r="N49" s="647">
        <f>N47+N48</f>
        <v>0</v>
      </c>
      <c r="O49" s="647">
        <f>O47+O48</f>
        <v>0</v>
      </c>
      <c r="P49" s="647">
        <f>P47+P48</f>
        <v>0</v>
      </c>
      <c r="Q49" s="647">
        <f>Q47+Q48</f>
        <v>0</v>
      </c>
      <c r="R49" s="634"/>
    </row>
    <row r="50" spans="1:18" s="619" customFormat="1" ht="21.75" hidden="1" customHeight="1" x14ac:dyDescent="0.2">
      <c r="A50" s="1034" t="s">
        <v>571</v>
      </c>
      <c r="B50" s="1034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1034"/>
      <c r="P50" s="1034"/>
      <c r="Q50" s="1034"/>
      <c r="R50" s="617"/>
    </row>
    <row r="51" spans="1:18" s="619" customFormat="1" ht="18" customHeight="1" x14ac:dyDescent="0.2">
      <c r="A51" s="1034" t="s">
        <v>572</v>
      </c>
      <c r="B51" s="1034"/>
      <c r="C51" s="1034"/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1034"/>
      <c r="P51" s="1034"/>
      <c r="Q51" s="1034"/>
      <c r="R51" s="617"/>
    </row>
    <row r="52" spans="1:18" s="636" customFormat="1" ht="36" customHeight="1" x14ac:dyDescent="0.25">
      <c r="A52" s="637" t="s">
        <v>535</v>
      </c>
      <c r="B52" s="648">
        <v>223</v>
      </c>
      <c r="C52" s="1035" t="s">
        <v>536</v>
      </c>
      <c r="D52" s="1035"/>
      <c r="E52" s="649"/>
      <c r="F52" s="649"/>
      <c r="G52" s="649"/>
      <c r="H52" s="639">
        <f>(E52+F52+G52)/3</f>
        <v>0</v>
      </c>
      <c r="I52" s="649"/>
      <c r="J52" s="649"/>
      <c r="K52" s="649"/>
      <c r="L52" s="639">
        <f>(I52+J52+K52)/3</f>
        <v>0</v>
      </c>
      <c r="M52" s="639">
        <f>H52</f>
        <v>0</v>
      </c>
      <c r="N52" s="639">
        <f>L52</f>
        <v>0</v>
      </c>
      <c r="O52" s="642">
        <f>H52*Q61</f>
        <v>0</v>
      </c>
      <c r="P52" s="651"/>
      <c r="Q52" s="639">
        <f t="shared" ref="Q52:Q58" si="2">SUM(O52+P52)</f>
        <v>0</v>
      </c>
      <c r="R52" s="634"/>
    </row>
    <row r="53" spans="1:18" s="636" customFormat="1" ht="42.75" customHeight="1" x14ac:dyDescent="0.25">
      <c r="A53" s="652" t="s">
        <v>537</v>
      </c>
      <c r="B53" s="648" t="s">
        <v>538</v>
      </c>
      <c r="C53" s="1035" t="s">
        <v>539</v>
      </c>
      <c r="D53" s="1035"/>
      <c r="E53" s="639" t="s">
        <v>86</v>
      </c>
      <c r="F53" s="639" t="s">
        <v>86</v>
      </c>
      <c r="G53" s="639" t="s">
        <v>86</v>
      </c>
      <c r="H53" s="639" t="s">
        <v>86</v>
      </c>
      <c r="I53" s="639" t="s">
        <v>86</v>
      </c>
      <c r="J53" s="639" t="s">
        <v>86</v>
      </c>
      <c r="K53" s="639" t="s">
        <v>86</v>
      </c>
      <c r="L53" s="639" t="s">
        <v>86</v>
      </c>
      <c r="M53" s="653">
        <f>'Прил.7 лимиты'!E11*'услуга 9'!Q61</f>
        <v>0</v>
      </c>
      <c r="N53" s="653">
        <f>'Прил.7 лимиты'!E11*'услуга 9'!Q61</f>
        <v>0</v>
      </c>
      <c r="O53" s="653">
        <f>'Прил.7 лимиты'!E11*'услуга 9'!$Q$61</f>
        <v>0</v>
      </c>
      <c r="P53" s="653"/>
      <c r="Q53" s="639">
        <f t="shared" si="2"/>
        <v>0</v>
      </c>
      <c r="R53" s="654"/>
    </row>
    <row r="54" spans="1:18" s="636" customFormat="1" ht="30.75" customHeight="1" x14ac:dyDescent="0.25">
      <c r="A54" s="652" t="s">
        <v>540</v>
      </c>
      <c r="B54" s="648" t="s">
        <v>541</v>
      </c>
      <c r="C54" s="1035"/>
      <c r="D54" s="1035"/>
      <c r="E54" s="639" t="s">
        <v>86</v>
      </c>
      <c r="F54" s="639" t="s">
        <v>86</v>
      </c>
      <c r="G54" s="639" t="s">
        <v>86</v>
      </c>
      <c r="H54" s="639" t="s">
        <v>86</v>
      </c>
      <c r="I54" s="639" t="s">
        <v>86</v>
      </c>
      <c r="J54" s="639" t="s">
        <v>86</v>
      </c>
      <c r="K54" s="639" t="s">
        <v>86</v>
      </c>
      <c r="L54" s="639" t="s">
        <v>86</v>
      </c>
      <c r="M54" s="653">
        <f>'Прил.7 лимиты'!N11*'услуга 9'!Q61</f>
        <v>0</v>
      </c>
      <c r="N54" s="653">
        <f>'Прил.7 лимиты'!N13*'услуга 9'!Q61</f>
        <v>0</v>
      </c>
      <c r="O54" s="653">
        <f>'Прил.7 лимиты'!N11*'услуга 9'!$Q$61</f>
        <v>0</v>
      </c>
      <c r="P54" s="715"/>
      <c r="Q54" s="639">
        <f t="shared" si="2"/>
        <v>0</v>
      </c>
      <c r="R54" s="654"/>
    </row>
    <row r="55" spans="1:18" s="636" customFormat="1" ht="35.25" customHeight="1" x14ac:dyDescent="0.25">
      <c r="A55" s="652" t="s">
        <v>542</v>
      </c>
      <c r="B55" s="648" t="s">
        <v>543</v>
      </c>
      <c r="C55" s="1035" t="s">
        <v>536</v>
      </c>
      <c r="D55" s="1035"/>
      <c r="E55" s="649"/>
      <c r="F55" s="649"/>
      <c r="G55" s="649"/>
      <c r="H55" s="642">
        <f>(E55+F55+G55)/3</f>
        <v>0</v>
      </c>
      <c r="I55" s="649"/>
      <c r="J55" s="649"/>
      <c r="K55" s="649"/>
      <c r="L55" s="642">
        <f>(I55+J55+K55)/3</f>
        <v>0</v>
      </c>
      <c r="M55" s="642">
        <f>H55</f>
        <v>0</v>
      </c>
      <c r="N55" s="642">
        <f>L55</f>
        <v>0</v>
      </c>
      <c r="O55" s="653">
        <f>'Прил.7 лимиты'!Q11*'услуга 9'!$Q$61</f>
        <v>0</v>
      </c>
      <c r="P55" s="653"/>
      <c r="Q55" s="639">
        <f t="shared" si="2"/>
        <v>0</v>
      </c>
      <c r="R55" s="654"/>
    </row>
    <row r="56" spans="1:18" s="636" customFormat="1" ht="21" customHeight="1" x14ac:dyDescent="0.25">
      <c r="A56" s="652" t="s">
        <v>494</v>
      </c>
      <c r="B56" s="648" t="s">
        <v>496</v>
      </c>
      <c r="C56" s="1035" t="s">
        <v>546</v>
      </c>
      <c r="D56" s="1035"/>
      <c r="E56" s="639" t="s">
        <v>86</v>
      </c>
      <c r="F56" s="639" t="s">
        <v>86</v>
      </c>
      <c r="G56" s="639" t="s">
        <v>86</v>
      </c>
      <c r="H56" s="639" t="s">
        <v>86</v>
      </c>
      <c r="I56" s="639" t="s">
        <v>86</v>
      </c>
      <c r="J56" s="639" t="s">
        <v>86</v>
      </c>
      <c r="K56" s="639" t="s">
        <v>86</v>
      </c>
      <c r="L56" s="639" t="s">
        <v>86</v>
      </c>
      <c r="M56" s="642">
        <f>'Прил.10 прочие'!AB19</f>
        <v>0</v>
      </c>
      <c r="N56" s="642">
        <f>'Прил.10 прочие'!BB19</f>
        <v>0</v>
      </c>
      <c r="O56" s="642">
        <f>'Прил.10 прочие'!AB19</f>
        <v>0</v>
      </c>
      <c r="P56" s="639"/>
      <c r="Q56" s="639">
        <f t="shared" si="2"/>
        <v>0</v>
      </c>
      <c r="R56" s="634"/>
    </row>
    <row r="57" spans="1:18" s="636" customFormat="1" ht="21.75" customHeight="1" x14ac:dyDescent="0.25">
      <c r="A57" s="652" t="s">
        <v>547</v>
      </c>
      <c r="B57" s="648" t="s">
        <v>548</v>
      </c>
      <c r="C57" s="1035"/>
      <c r="D57" s="1035"/>
      <c r="E57" s="639" t="s">
        <v>86</v>
      </c>
      <c r="F57" s="639" t="s">
        <v>86</v>
      </c>
      <c r="G57" s="639" t="s">
        <v>86</v>
      </c>
      <c r="H57" s="639" t="s">
        <v>86</v>
      </c>
      <c r="I57" s="639" t="s">
        <v>86</v>
      </c>
      <c r="J57" s="639" t="s">
        <v>86</v>
      </c>
      <c r="K57" s="639" t="s">
        <v>86</v>
      </c>
      <c r="L57" s="639" t="s">
        <v>86</v>
      </c>
      <c r="M57" s="639">
        <f>'Прил.10 прочие'!AB31</f>
        <v>0</v>
      </c>
      <c r="N57" s="639">
        <f>'Прил.10 прочие'!BB31</f>
        <v>0</v>
      </c>
      <c r="O57" s="639">
        <f>'Прил.10 прочие'!AB31</f>
        <v>0</v>
      </c>
      <c r="P57" s="639"/>
      <c r="Q57" s="639">
        <f t="shared" si="2"/>
        <v>0</v>
      </c>
      <c r="R57" s="634"/>
    </row>
    <row r="58" spans="1:18" s="636" customFormat="1" ht="22.15" customHeight="1" x14ac:dyDescent="0.25">
      <c r="A58" s="652" t="s">
        <v>549</v>
      </c>
      <c r="B58" s="648" t="s">
        <v>550</v>
      </c>
      <c r="C58" s="1035"/>
      <c r="D58" s="1035"/>
      <c r="E58" s="639" t="s">
        <v>86</v>
      </c>
      <c r="F58" s="639" t="s">
        <v>86</v>
      </c>
      <c r="G58" s="639" t="s">
        <v>86</v>
      </c>
      <c r="H58" s="639" t="s">
        <v>86</v>
      </c>
      <c r="I58" s="639" t="s">
        <v>86</v>
      </c>
      <c r="J58" s="639" t="s">
        <v>86</v>
      </c>
      <c r="K58" s="639" t="s">
        <v>86</v>
      </c>
      <c r="L58" s="639" t="s">
        <v>86</v>
      </c>
      <c r="M58" s="651">
        <f>'Прил.7 лимиты'!H10*'услуга 9'!Q61</f>
        <v>0</v>
      </c>
      <c r="N58" s="651">
        <f>'Прил.7 лимиты'!H12*'услуга 9'!Q61</f>
        <v>0</v>
      </c>
      <c r="O58" s="642">
        <f>'Прил.7 лимиты'!H10*Q61</f>
        <v>0</v>
      </c>
      <c r="P58" s="642"/>
      <c r="Q58" s="639">
        <f t="shared" si="2"/>
        <v>0</v>
      </c>
      <c r="R58" s="634"/>
    </row>
    <row r="59" spans="1:18" s="636" customFormat="1" ht="15.75" x14ac:dyDescent="0.25">
      <c r="A59" s="643" t="s">
        <v>573</v>
      </c>
      <c r="B59" s="645"/>
      <c r="C59" s="1031"/>
      <c r="D59" s="1031"/>
      <c r="E59" s="646" t="s">
        <v>86</v>
      </c>
      <c r="F59" s="646" t="s">
        <v>86</v>
      </c>
      <c r="G59" s="646" t="s">
        <v>86</v>
      </c>
      <c r="H59" s="646" t="s">
        <v>86</v>
      </c>
      <c r="I59" s="646" t="s">
        <v>86</v>
      </c>
      <c r="J59" s="646" t="s">
        <v>86</v>
      </c>
      <c r="K59" s="646" t="s">
        <v>86</v>
      </c>
      <c r="L59" s="646" t="s">
        <v>86</v>
      </c>
      <c r="M59" s="646">
        <f>M52+M53+M54+M55+M56+M57+M58</f>
        <v>0</v>
      </c>
      <c r="N59" s="646">
        <f>N52+N53+N54+N55+N56+N57+N58</f>
        <v>0</v>
      </c>
      <c r="O59" s="646">
        <f>O52+O53+O54+O55+O56+O57+O58</f>
        <v>0</v>
      </c>
      <c r="P59" s="646">
        <f>SUM(P52:P58)</f>
        <v>0</v>
      </c>
      <c r="Q59" s="646">
        <f>SUM(Q52:Q58)</f>
        <v>0</v>
      </c>
      <c r="R59" s="634"/>
    </row>
    <row r="60" spans="1:18" s="636" customFormat="1" ht="18" customHeight="1" x14ac:dyDescent="0.25">
      <c r="A60" s="1032" t="s">
        <v>574</v>
      </c>
      <c r="B60" s="1032"/>
      <c r="C60" s="1032"/>
      <c r="D60" s="1032"/>
      <c r="E60" s="1032"/>
      <c r="F60" s="1032"/>
      <c r="G60" s="1032"/>
      <c r="H60" s="1032"/>
      <c r="I60" s="1032"/>
      <c r="J60" s="1032"/>
      <c r="K60" s="1032"/>
      <c r="L60" s="1032"/>
      <c r="M60" s="1032"/>
      <c r="N60" s="1032"/>
      <c r="O60" s="1032"/>
      <c r="P60" s="1032"/>
      <c r="Q60" s="670">
        <f>'Прил.8 ст.211'!AN111</f>
        <v>0</v>
      </c>
      <c r="R60" s="634"/>
    </row>
    <row r="61" spans="1:18" s="636" customFormat="1" ht="18" customHeight="1" x14ac:dyDescent="0.25">
      <c r="A61" s="1032" t="s">
        <v>553</v>
      </c>
      <c r="B61" s="1032"/>
      <c r="C61" s="1032"/>
      <c r="D61" s="1032"/>
      <c r="E61" s="1032"/>
      <c r="F61" s="1032"/>
      <c r="G61" s="1032"/>
      <c r="H61" s="1032"/>
      <c r="I61" s="1032"/>
      <c r="J61" s="1032"/>
      <c r="K61" s="1032"/>
      <c r="L61" s="1032"/>
      <c r="M61" s="1032"/>
      <c r="N61" s="1032"/>
      <c r="O61" s="1032"/>
      <c r="P61" s="1032"/>
      <c r="Q61" s="672">
        <f>'Прил.4 площади'!N137</f>
        <v>0</v>
      </c>
      <c r="R61" s="634"/>
    </row>
    <row r="62" spans="1:18" s="619" customFormat="1" ht="18" customHeight="1" x14ac:dyDescent="0.2">
      <c r="A62" s="1034" t="s">
        <v>575</v>
      </c>
      <c r="B62" s="1034"/>
      <c r="C62" s="1034"/>
      <c r="D62" s="1034"/>
      <c r="E62" s="1034"/>
      <c r="F62" s="1034"/>
      <c r="G62" s="1034"/>
      <c r="H62" s="1034"/>
      <c r="I62" s="1034"/>
      <c r="J62" s="1034"/>
      <c r="K62" s="1034"/>
      <c r="L62" s="1034"/>
      <c r="M62" s="1034"/>
      <c r="N62" s="1034"/>
      <c r="O62" s="1034"/>
      <c r="P62" s="1034"/>
      <c r="Q62" s="1034"/>
      <c r="R62" s="617"/>
    </row>
    <row r="63" spans="1:18" s="636" customFormat="1" ht="15" customHeight="1" x14ac:dyDescent="0.25">
      <c r="A63" s="637" t="s">
        <v>491</v>
      </c>
      <c r="B63" s="648">
        <v>212</v>
      </c>
      <c r="C63" s="1035" t="s">
        <v>534</v>
      </c>
      <c r="D63" s="1035"/>
      <c r="E63" s="639" t="s">
        <v>86</v>
      </c>
      <c r="F63" s="639" t="s">
        <v>86</v>
      </c>
      <c r="G63" s="649"/>
      <c r="H63" s="639" t="s">
        <v>86</v>
      </c>
      <c r="I63" s="639" t="s">
        <v>86</v>
      </c>
      <c r="J63" s="639" t="s">
        <v>86</v>
      </c>
      <c r="K63" s="649"/>
      <c r="L63" s="639" t="s">
        <v>86</v>
      </c>
      <c r="M63" s="639">
        <f>G63</f>
        <v>0</v>
      </c>
      <c r="N63" s="639">
        <f>K63</f>
        <v>0</v>
      </c>
      <c r="O63" s="659">
        <f>'Прил.10 прочие'!AB7</f>
        <v>0</v>
      </c>
      <c r="P63" s="659"/>
      <c r="Q63" s="639">
        <f>O63+P63</f>
        <v>0</v>
      </c>
      <c r="R63" s="634"/>
    </row>
    <row r="64" spans="1:18" s="636" customFormat="1" ht="15.75" x14ac:dyDescent="0.25">
      <c r="A64" s="637" t="s">
        <v>493</v>
      </c>
      <c r="B64" s="648">
        <v>221</v>
      </c>
      <c r="C64" s="1035"/>
      <c r="D64" s="1035"/>
      <c r="E64" s="639" t="s">
        <v>86</v>
      </c>
      <c r="F64" s="639" t="s">
        <v>86</v>
      </c>
      <c r="G64" s="649"/>
      <c r="H64" s="639" t="s">
        <v>86</v>
      </c>
      <c r="I64" s="639" t="s">
        <v>86</v>
      </c>
      <c r="J64" s="639" t="s">
        <v>86</v>
      </c>
      <c r="K64" s="649"/>
      <c r="L64" s="639" t="s">
        <v>86</v>
      </c>
      <c r="M64" s="639">
        <f>G64</f>
        <v>0</v>
      </c>
      <c r="N64" s="639">
        <f>K64</f>
        <v>0</v>
      </c>
      <c r="O64" s="659">
        <f>'Прил.10 прочие'!AB11</f>
        <v>0</v>
      </c>
      <c r="P64" s="659"/>
      <c r="Q64" s="639">
        <f>O64+P64</f>
        <v>0</v>
      </c>
      <c r="R64" s="634"/>
    </row>
    <row r="65" spans="1:24" s="636" customFormat="1" ht="15.75" x14ac:dyDescent="0.25">
      <c r="A65" s="637" t="s">
        <v>494</v>
      </c>
      <c r="B65" s="648">
        <v>222</v>
      </c>
      <c r="C65" s="1035"/>
      <c r="D65" s="1035"/>
      <c r="E65" s="639" t="s">
        <v>86</v>
      </c>
      <c r="F65" s="639" t="s">
        <v>86</v>
      </c>
      <c r="G65" s="649"/>
      <c r="H65" s="639" t="s">
        <v>86</v>
      </c>
      <c r="I65" s="639" t="s">
        <v>86</v>
      </c>
      <c r="J65" s="639" t="s">
        <v>86</v>
      </c>
      <c r="K65" s="649"/>
      <c r="L65" s="639" t="s">
        <v>86</v>
      </c>
      <c r="M65" s="639">
        <f>G65</f>
        <v>0</v>
      </c>
      <c r="N65" s="639">
        <f>K65</f>
        <v>0</v>
      </c>
      <c r="O65" s="659">
        <f>'Прил.10 прочие'!AB15</f>
        <v>0</v>
      </c>
      <c r="P65" s="659"/>
      <c r="Q65" s="639">
        <f>O65+P65</f>
        <v>0</v>
      </c>
      <c r="R65" s="634"/>
    </row>
    <row r="66" spans="1:24" s="636" customFormat="1" ht="17.25" customHeight="1" x14ac:dyDescent="0.25">
      <c r="A66" s="637" t="s">
        <v>576</v>
      </c>
      <c r="B66" s="648">
        <v>224</v>
      </c>
      <c r="C66" s="1035"/>
      <c r="D66" s="1035"/>
      <c r="E66" s="639" t="s">
        <v>86</v>
      </c>
      <c r="F66" s="639" t="s">
        <v>86</v>
      </c>
      <c r="G66" s="649"/>
      <c r="H66" s="639" t="s">
        <v>86</v>
      </c>
      <c r="I66" s="639" t="s">
        <v>86</v>
      </c>
      <c r="J66" s="639" t="s">
        <v>86</v>
      </c>
      <c r="K66" s="649"/>
      <c r="L66" s="639" t="s">
        <v>86</v>
      </c>
      <c r="M66" s="639">
        <f>G66</f>
        <v>0</v>
      </c>
      <c r="N66" s="639">
        <f>K66</f>
        <v>0</v>
      </c>
      <c r="O66" s="641"/>
      <c r="P66" s="649"/>
      <c r="Q66" s="639">
        <f>O66+P66</f>
        <v>0</v>
      </c>
      <c r="R66" s="634"/>
    </row>
    <row r="67" spans="1:24" s="636" customFormat="1" ht="17.25" customHeight="1" x14ac:dyDescent="0.25">
      <c r="A67" s="637" t="s">
        <v>497</v>
      </c>
      <c r="B67" s="648">
        <v>225</v>
      </c>
      <c r="C67" s="1035" t="s">
        <v>555</v>
      </c>
      <c r="D67" s="1035"/>
      <c r="E67" s="649"/>
      <c r="F67" s="649"/>
      <c r="G67" s="649"/>
      <c r="H67" s="639">
        <f>(E67+F67+G67)/3</f>
        <v>0</v>
      </c>
      <c r="I67" s="649"/>
      <c r="J67" s="649"/>
      <c r="K67" s="649"/>
      <c r="L67" s="639">
        <f>(I67+J67+K67)/3</f>
        <v>0</v>
      </c>
      <c r="M67" s="639">
        <f>H67</f>
        <v>0</v>
      </c>
      <c r="N67" s="639">
        <f>L67</f>
        <v>0</v>
      </c>
      <c r="O67" s="659">
        <f>'Прил.10 прочие'!AB23</f>
        <v>0</v>
      </c>
      <c r="P67" s="659"/>
      <c r="Q67" s="639">
        <f>O67+P67</f>
        <v>0</v>
      </c>
      <c r="R67" s="634"/>
    </row>
    <row r="68" spans="1:24" s="636" customFormat="1" ht="15.75" customHeight="1" x14ac:dyDescent="0.25">
      <c r="A68" s="637" t="s">
        <v>577</v>
      </c>
      <c r="B68" s="648" t="s">
        <v>578</v>
      </c>
      <c r="C68" s="1035"/>
      <c r="D68" s="1035"/>
      <c r="E68" s="1030" t="s">
        <v>579</v>
      </c>
      <c r="F68" s="1030"/>
      <c r="G68" s="1030"/>
      <c r="H68" s="1030"/>
      <c r="I68" s="649"/>
      <c r="J68" s="649"/>
      <c r="K68" s="649"/>
      <c r="L68" s="639">
        <f>(I68+J68+K68)/3</f>
        <v>0</v>
      </c>
      <c r="M68" s="639"/>
      <c r="N68" s="639">
        <f>L68</f>
        <v>0</v>
      </c>
      <c r="O68" s="642"/>
      <c r="P68" s="649"/>
      <c r="Q68" s="639">
        <f>P68</f>
        <v>0</v>
      </c>
      <c r="R68" s="634"/>
    </row>
    <row r="69" spans="1:24" s="636" customFormat="1" ht="18" customHeight="1" x14ac:dyDescent="0.25">
      <c r="A69" s="637" t="s">
        <v>498</v>
      </c>
      <c r="B69" s="648">
        <v>226</v>
      </c>
      <c r="C69" s="1035"/>
      <c r="D69" s="1035"/>
      <c r="E69" s="649"/>
      <c r="F69" s="649"/>
      <c r="G69" s="649"/>
      <c r="H69" s="639">
        <f>(E69+F69+G69)/3</f>
        <v>0</v>
      </c>
      <c r="I69" s="649"/>
      <c r="J69" s="649"/>
      <c r="K69" s="649"/>
      <c r="L69" s="639">
        <f>(I69+J69+K69)/3</f>
        <v>0</v>
      </c>
      <c r="M69" s="639">
        <f>H69</f>
        <v>0</v>
      </c>
      <c r="N69" s="639">
        <f>L69</f>
        <v>0</v>
      </c>
      <c r="O69" s="659">
        <f>'Прил.10 прочие'!AB27</f>
        <v>0</v>
      </c>
      <c r="P69" s="659"/>
      <c r="Q69" s="639">
        <f>O69+P69</f>
        <v>0</v>
      </c>
      <c r="R69" s="634"/>
    </row>
    <row r="70" spans="1:24" s="636" customFormat="1" ht="33.75" customHeight="1" x14ac:dyDescent="0.25">
      <c r="A70" s="637" t="s">
        <v>580</v>
      </c>
      <c r="B70" s="648" t="s">
        <v>431</v>
      </c>
      <c r="C70" s="1029" t="s">
        <v>581</v>
      </c>
      <c r="D70" s="1029"/>
      <c r="E70" s="649"/>
      <c r="F70" s="649"/>
      <c r="G70" s="649"/>
      <c r="H70" s="639">
        <f>(E70+F70+G70)/3</f>
        <v>0</v>
      </c>
      <c r="I70" s="649"/>
      <c r="J70" s="649"/>
      <c r="K70" s="649"/>
      <c r="L70" s="639">
        <f>(I70+J70+K70)/3</f>
        <v>0</v>
      </c>
      <c r="M70" s="639">
        <f>H70</f>
        <v>0</v>
      </c>
      <c r="N70" s="639">
        <f>L70</f>
        <v>0</v>
      </c>
      <c r="O70" s="435">
        <f>'Прил.10 прочие'!AB49</f>
        <v>0</v>
      </c>
      <c r="P70" s="642"/>
      <c r="Q70" s="639">
        <f>O70+P70</f>
        <v>0</v>
      </c>
      <c r="R70" s="634"/>
    </row>
    <row r="71" spans="1:24" s="636" customFormat="1" ht="67.5" customHeight="1" x14ac:dyDescent="0.25">
      <c r="A71" s="637" t="s">
        <v>502</v>
      </c>
      <c r="B71" s="648" t="s">
        <v>431</v>
      </c>
      <c r="C71" s="1029"/>
      <c r="D71" s="1029"/>
      <c r="E71" s="639" t="s">
        <v>86</v>
      </c>
      <c r="F71" s="639" t="s">
        <v>86</v>
      </c>
      <c r="G71" s="639" t="s">
        <v>86</v>
      </c>
      <c r="H71" s="639" t="s">
        <v>86</v>
      </c>
      <c r="I71" s="639" t="s">
        <v>86</v>
      </c>
      <c r="J71" s="639" t="s">
        <v>86</v>
      </c>
      <c r="K71" s="639" t="s">
        <v>86</v>
      </c>
      <c r="L71" s="639" t="s">
        <v>86</v>
      </c>
      <c r="M71" s="642">
        <f>'Прил.10 прочие'!AB36</f>
        <v>0</v>
      </c>
      <c r="N71" s="642">
        <f>'Прил.10 прочие'!BB36</f>
        <v>0</v>
      </c>
      <c r="O71" s="435">
        <f>'Прил.10 прочие'!AB36</f>
        <v>0</v>
      </c>
      <c r="P71" s="642"/>
      <c r="Q71" s="639">
        <f>O71+P71</f>
        <v>0</v>
      </c>
      <c r="R71" s="634"/>
    </row>
    <row r="72" spans="1:24" s="636" customFormat="1" ht="33" customHeight="1" x14ac:dyDescent="0.25">
      <c r="A72" s="637" t="s">
        <v>582</v>
      </c>
      <c r="B72" s="648" t="s">
        <v>426</v>
      </c>
      <c r="C72" s="1029"/>
      <c r="D72" s="1029"/>
      <c r="E72" s="639" t="s">
        <v>86</v>
      </c>
      <c r="F72" s="639" t="s">
        <v>86</v>
      </c>
      <c r="G72" s="639" t="s">
        <v>86</v>
      </c>
      <c r="H72" s="639" t="s">
        <v>86</v>
      </c>
      <c r="I72" s="639" t="s">
        <v>86</v>
      </c>
      <c r="J72" s="639" t="s">
        <v>86</v>
      </c>
      <c r="K72" s="639" t="s">
        <v>86</v>
      </c>
      <c r="L72" s="639" t="s">
        <v>86</v>
      </c>
      <c r="M72" s="642">
        <f>'Прил.10 прочие'!AB37</f>
        <v>0</v>
      </c>
      <c r="N72" s="642">
        <f>'Прил.10 прочие'!BB37</f>
        <v>0</v>
      </c>
      <c r="O72" s="435">
        <f>'Прил.10 прочие'!AB37</f>
        <v>0</v>
      </c>
      <c r="P72" s="642"/>
      <c r="Q72" s="639">
        <f>(O72+P72)</f>
        <v>0</v>
      </c>
      <c r="R72" s="654"/>
    </row>
    <row r="73" spans="1:24" s="636" customFormat="1" ht="17.25" customHeight="1" x14ac:dyDescent="0.25">
      <c r="A73" s="637" t="s">
        <v>503</v>
      </c>
      <c r="B73" s="648">
        <v>310</v>
      </c>
      <c r="C73" s="1030" t="s">
        <v>534</v>
      </c>
      <c r="D73" s="1030"/>
      <c r="E73" s="545" t="s">
        <v>86</v>
      </c>
      <c r="F73" s="545" t="s">
        <v>86</v>
      </c>
      <c r="G73" s="673"/>
      <c r="H73" s="639" t="s">
        <v>86</v>
      </c>
      <c r="I73" s="547"/>
      <c r="J73" s="547"/>
      <c r="K73" s="548"/>
      <c r="L73" s="639" t="s">
        <v>86</v>
      </c>
      <c r="M73" s="639">
        <f>G73</f>
        <v>0</v>
      </c>
      <c r="N73" s="639">
        <f>K73</f>
        <v>0</v>
      </c>
      <c r="O73" s="674">
        <f>'Прил.10 прочие'!AB39</f>
        <v>0</v>
      </c>
      <c r="P73" s="674"/>
      <c r="Q73" s="639">
        <f>O73+P73</f>
        <v>0</v>
      </c>
      <c r="R73" s="634"/>
    </row>
    <row r="74" spans="1:24" s="636" customFormat="1" ht="18" customHeight="1" x14ac:dyDescent="0.25">
      <c r="A74" s="637" t="s">
        <v>583</v>
      </c>
      <c r="B74" s="648">
        <v>340</v>
      </c>
      <c r="C74" s="1030"/>
      <c r="D74" s="1030"/>
      <c r="E74" s="639" t="s">
        <v>86</v>
      </c>
      <c r="F74" s="639" t="s">
        <v>86</v>
      </c>
      <c r="G74" s="649"/>
      <c r="H74" s="639" t="s">
        <v>86</v>
      </c>
      <c r="I74" s="639" t="s">
        <v>86</v>
      </c>
      <c r="J74" s="639" t="s">
        <v>86</v>
      </c>
      <c r="K74" s="649"/>
      <c r="L74" s="639" t="s">
        <v>86</v>
      </c>
      <c r="M74" s="639">
        <f>G74</f>
        <v>0</v>
      </c>
      <c r="N74" s="639">
        <f>K74</f>
        <v>0</v>
      </c>
      <c r="O74" s="659">
        <f>'Прил.10 прочие'!AB43</f>
        <v>0</v>
      </c>
      <c r="P74" s="659"/>
      <c r="Q74" s="639">
        <f>O74+P74</f>
        <v>0</v>
      </c>
      <c r="R74" s="634"/>
    </row>
    <row r="75" spans="1:24" s="636" customFormat="1" ht="20.25" customHeight="1" x14ac:dyDescent="0.25">
      <c r="A75" s="643" t="s">
        <v>584</v>
      </c>
      <c r="B75" s="645"/>
      <c r="C75" s="1031"/>
      <c r="D75" s="1031"/>
      <c r="E75" s="646" t="s">
        <v>86</v>
      </c>
      <c r="F75" s="646" t="s">
        <v>86</v>
      </c>
      <c r="G75" s="646" t="s">
        <v>86</v>
      </c>
      <c r="H75" s="646" t="s">
        <v>86</v>
      </c>
      <c r="I75" s="646" t="s">
        <v>86</v>
      </c>
      <c r="J75" s="646" t="s">
        <v>86</v>
      </c>
      <c r="K75" s="646" t="s">
        <v>86</v>
      </c>
      <c r="L75" s="646" t="s">
        <v>86</v>
      </c>
      <c r="M75" s="647">
        <f>M63+M64+M65+M66+M67+M69+M71+M72+M73+M74+M70</f>
        <v>0</v>
      </c>
      <c r="N75" s="647">
        <f>N63+N64+N65+N66+N67+N69+N71+N72+N73+N74+N70</f>
        <v>0</v>
      </c>
      <c r="O75" s="647">
        <f>SUM(O63:O74)-O68</f>
        <v>0</v>
      </c>
      <c r="P75" s="647">
        <f>SUM(P63:P74)</f>
        <v>0</v>
      </c>
      <c r="Q75" s="647">
        <f>SUM(Q63:Q74)-Q68</f>
        <v>0</v>
      </c>
      <c r="R75" s="634"/>
      <c r="U75" s="675"/>
      <c r="V75" s="675"/>
      <c r="W75" s="675"/>
      <c r="X75" s="675"/>
    </row>
    <row r="76" spans="1:24" s="636" customFormat="1" ht="20.25" hidden="1" customHeight="1" x14ac:dyDescent="0.25">
      <c r="A76" s="643" t="s">
        <v>585</v>
      </c>
      <c r="B76" s="645"/>
      <c r="C76" s="676"/>
      <c r="D76" s="677"/>
      <c r="E76" s="646"/>
      <c r="F76" s="646"/>
      <c r="G76" s="646"/>
      <c r="H76" s="646"/>
      <c r="I76" s="646"/>
      <c r="J76" s="646"/>
      <c r="K76" s="646"/>
      <c r="L76" s="646"/>
      <c r="M76" s="646"/>
      <c r="N76" s="646"/>
      <c r="O76" s="646"/>
      <c r="P76" s="646"/>
      <c r="Q76" s="646"/>
      <c r="R76" s="634"/>
      <c r="U76" s="675"/>
      <c r="V76" s="675"/>
      <c r="W76" s="675"/>
      <c r="X76" s="675"/>
    </row>
    <row r="77" spans="1:24" s="636" customFormat="1" ht="21" customHeight="1" x14ac:dyDescent="0.25">
      <c r="A77" s="1032" t="s">
        <v>586</v>
      </c>
      <c r="B77" s="1032"/>
      <c r="C77" s="1032"/>
      <c r="D77" s="1032"/>
      <c r="E77" s="1032"/>
      <c r="F77" s="1032"/>
      <c r="G77" s="1032"/>
      <c r="H77" s="1032"/>
      <c r="I77" s="1032"/>
      <c r="J77" s="1032"/>
      <c r="K77" s="1032"/>
      <c r="L77" s="1032"/>
      <c r="M77" s="1032"/>
      <c r="N77" s="1032"/>
      <c r="O77" s="1032"/>
      <c r="P77" s="1032"/>
      <c r="Q77" s="678">
        <f>Q31+Q61</f>
        <v>0</v>
      </c>
      <c r="R77" s="634"/>
      <c r="U77" s="675"/>
      <c r="V77" s="675"/>
      <c r="W77" s="675"/>
      <c r="X77" s="675"/>
    </row>
    <row r="78" spans="1:24" s="667" customFormat="1" ht="22.9" customHeight="1" x14ac:dyDescent="0.25">
      <c r="A78" s="662" t="s">
        <v>587</v>
      </c>
      <c r="B78" s="679"/>
      <c r="C78" s="1033"/>
      <c r="D78" s="1033"/>
      <c r="E78" s="664" t="s">
        <v>86</v>
      </c>
      <c r="F78" s="664" t="s">
        <v>86</v>
      </c>
      <c r="G78" s="664" t="s">
        <v>86</v>
      </c>
      <c r="H78" s="664" t="s">
        <v>86</v>
      </c>
      <c r="I78" s="664" t="s">
        <v>86</v>
      </c>
      <c r="J78" s="664" t="s">
        <v>86</v>
      </c>
      <c r="K78" s="664" t="s">
        <v>86</v>
      </c>
      <c r="L78" s="664" t="s">
        <v>86</v>
      </c>
      <c r="M78" s="680">
        <f>M75+M59+M49</f>
        <v>0</v>
      </c>
      <c r="N78" s="680">
        <f>N75+N59+N49</f>
        <v>0</v>
      </c>
      <c r="O78" s="680">
        <f>O75+O59+O49</f>
        <v>0</v>
      </c>
      <c r="P78" s="680">
        <f>P75+P59+P49</f>
        <v>0</v>
      </c>
      <c r="Q78" s="680">
        <f>Q75+Q59+Q49</f>
        <v>0</v>
      </c>
      <c r="R78" s="666"/>
      <c r="U78" s="681"/>
      <c r="V78" s="1028"/>
      <c r="W78" s="1028"/>
      <c r="X78" s="1028"/>
    </row>
    <row r="79" spans="1:24" s="636" customFormat="1" ht="21.75" customHeight="1" x14ac:dyDescent="0.25">
      <c r="A79" s="682" t="s">
        <v>588</v>
      </c>
      <c r="B79" s="683"/>
      <c r="C79" s="1025"/>
      <c r="D79" s="1025"/>
      <c r="E79" s="684"/>
      <c r="F79" s="684"/>
      <c r="G79" s="684"/>
      <c r="H79" s="684"/>
      <c r="I79" s="684"/>
      <c r="J79" s="684"/>
      <c r="K79" s="684"/>
      <c r="L79" s="684"/>
      <c r="M79" s="684"/>
      <c r="N79" s="684"/>
      <c r="O79" s="684"/>
      <c r="P79" s="684"/>
      <c r="Q79" s="684"/>
      <c r="R79" s="634"/>
      <c r="U79" s="681"/>
      <c r="V79" s="1028"/>
      <c r="W79" s="1028"/>
      <c r="X79" s="1028"/>
    </row>
    <row r="80" spans="1:24" s="636" customFormat="1" ht="18.75" x14ac:dyDescent="0.3">
      <c r="A80" s="637" t="s">
        <v>530</v>
      </c>
      <c r="B80" s="648">
        <v>211</v>
      </c>
      <c r="C80" s="1025"/>
      <c r="D80" s="1025"/>
      <c r="E80" s="639" t="s">
        <v>86</v>
      </c>
      <c r="F80" s="639" t="s">
        <v>86</v>
      </c>
      <c r="G80" s="639" t="s">
        <v>86</v>
      </c>
      <c r="H80" s="639" t="s">
        <v>86</v>
      </c>
      <c r="I80" s="639" t="s">
        <v>86</v>
      </c>
      <c r="J80" s="639" t="s">
        <v>86</v>
      </c>
      <c r="K80" s="639" t="s">
        <v>86</v>
      </c>
      <c r="L80" s="639" t="s">
        <v>86</v>
      </c>
      <c r="M80" s="642">
        <f t="shared" ref="M80:Q81" si="3">M16+M47</f>
        <v>0</v>
      </c>
      <c r="N80" s="639">
        <f t="shared" si="3"/>
        <v>0</v>
      </c>
      <c r="O80" s="642">
        <f t="shared" si="3"/>
        <v>0</v>
      </c>
      <c r="P80" s="639">
        <f t="shared" si="3"/>
        <v>0</v>
      </c>
      <c r="Q80" s="639">
        <f t="shared" si="3"/>
        <v>0</v>
      </c>
      <c r="R80" s="654"/>
      <c r="U80" s="607"/>
      <c r="V80" s="685"/>
      <c r="W80" s="685"/>
      <c r="X80" s="685"/>
    </row>
    <row r="81" spans="1:25" s="636" customFormat="1" ht="18.75" x14ac:dyDescent="0.3">
      <c r="A81" s="637" t="s">
        <v>589</v>
      </c>
      <c r="B81" s="648">
        <v>213</v>
      </c>
      <c r="C81" s="1025"/>
      <c r="D81" s="1025"/>
      <c r="E81" s="639" t="s">
        <v>86</v>
      </c>
      <c r="F81" s="639" t="s">
        <v>86</v>
      </c>
      <c r="G81" s="639" t="s">
        <v>86</v>
      </c>
      <c r="H81" s="639" t="s">
        <v>86</v>
      </c>
      <c r="I81" s="639" t="s">
        <v>86</v>
      </c>
      <c r="J81" s="639" t="s">
        <v>86</v>
      </c>
      <c r="K81" s="639" t="s">
        <v>86</v>
      </c>
      <c r="L81" s="639" t="s">
        <v>86</v>
      </c>
      <c r="M81" s="642">
        <f t="shared" si="3"/>
        <v>0</v>
      </c>
      <c r="N81" s="639">
        <f t="shared" si="3"/>
        <v>0</v>
      </c>
      <c r="O81" s="642">
        <f t="shared" si="3"/>
        <v>0</v>
      </c>
      <c r="P81" s="639">
        <f t="shared" si="3"/>
        <v>0</v>
      </c>
      <c r="Q81" s="639">
        <f t="shared" si="3"/>
        <v>0</v>
      </c>
      <c r="R81" s="654"/>
      <c r="U81" s="607"/>
      <c r="V81" s="685"/>
      <c r="W81" s="685"/>
      <c r="X81" s="685"/>
    </row>
    <row r="82" spans="1:25" s="636" customFormat="1" ht="18.75" x14ac:dyDescent="0.3">
      <c r="A82" s="637" t="s">
        <v>491</v>
      </c>
      <c r="B82" s="648">
        <v>212</v>
      </c>
      <c r="C82" s="1025"/>
      <c r="D82" s="1025"/>
      <c r="E82" s="639" t="s">
        <v>86</v>
      </c>
      <c r="F82" s="639" t="s">
        <v>86</v>
      </c>
      <c r="G82" s="639" t="s">
        <v>86</v>
      </c>
      <c r="H82" s="639" t="s">
        <v>86</v>
      </c>
      <c r="I82" s="639" t="s">
        <v>86</v>
      </c>
      <c r="J82" s="639" t="s">
        <v>86</v>
      </c>
      <c r="K82" s="639" t="s">
        <v>86</v>
      </c>
      <c r="L82" s="639" t="s">
        <v>86</v>
      </c>
      <c r="M82" s="642">
        <f>M33+M63</f>
        <v>0</v>
      </c>
      <c r="N82" s="639">
        <f>N33+N63</f>
        <v>0</v>
      </c>
      <c r="O82" s="642">
        <f>O33+O63</f>
        <v>0</v>
      </c>
      <c r="P82" s="639">
        <f>P33+P63</f>
        <v>0</v>
      </c>
      <c r="Q82" s="639">
        <f>Q33+Q63</f>
        <v>0</v>
      </c>
      <c r="R82" s="654"/>
      <c r="U82" s="607"/>
      <c r="V82" s="685"/>
      <c r="W82" s="685"/>
      <c r="X82" s="685"/>
    </row>
    <row r="83" spans="1:25" s="636" customFormat="1" ht="18.75" x14ac:dyDescent="0.3">
      <c r="A83" s="640" t="s">
        <v>493</v>
      </c>
      <c r="B83" s="648">
        <v>221</v>
      </c>
      <c r="C83" s="1025"/>
      <c r="D83" s="1025"/>
      <c r="E83" s="639" t="s">
        <v>86</v>
      </c>
      <c r="F83" s="639" t="s">
        <v>86</v>
      </c>
      <c r="G83" s="639" t="s">
        <v>86</v>
      </c>
      <c r="H83" s="639" t="s">
        <v>86</v>
      </c>
      <c r="I83" s="639" t="s">
        <v>86</v>
      </c>
      <c r="J83" s="639" t="s">
        <v>86</v>
      </c>
      <c r="K83" s="639" t="s">
        <v>86</v>
      </c>
      <c r="L83" s="639" t="s">
        <v>86</v>
      </c>
      <c r="M83" s="642">
        <f t="shared" ref="M83:P84" si="4">M64+M20</f>
        <v>0</v>
      </c>
      <c r="N83" s="642">
        <f t="shared" si="4"/>
        <v>0</v>
      </c>
      <c r="O83" s="642">
        <f t="shared" si="4"/>
        <v>0</v>
      </c>
      <c r="P83" s="642">
        <f t="shared" si="4"/>
        <v>0</v>
      </c>
      <c r="Q83" s="639">
        <f>Q20+Q64</f>
        <v>0</v>
      </c>
      <c r="R83" s="654"/>
      <c r="U83" s="607"/>
      <c r="V83" s="685"/>
      <c r="W83" s="685"/>
      <c r="X83" s="685"/>
    </row>
    <row r="84" spans="1:25" s="636" customFormat="1" ht="18.75" x14ac:dyDescent="0.3">
      <c r="A84" s="640" t="s">
        <v>494</v>
      </c>
      <c r="B84" s="648">
        <v>222</v>
      </c>
      <c r="C84" s="1025"/>
      <c r="D84" s="1025"/>
      <c r="E84" s="639" t="s">
        <v>86</v>
      </c>
      <c r="F84" s="639" t="s">
        <v>86</v>
      </c>
      <c r="G84" s="639" t="s">
        <v>86</v>
      </c>
      <c r="H84" s="639" t="s">
        <v>86</v>
      </c>
      <c r="I84" s="639" t="s">
        <v>86</v>
      </c>
      <c r="J84" s="639" t="s">
        <v>86</v>
      </c>
      <c r="K84" s="639" t="s">
        <v>86</v>
      </c>
      <c r="L84" s="639" t="s">
        <v>86</v>
      </c>
      <c r="M84" s="642">
        <f t="shared" si="4"/>
        <v>0</v>
      </c>
      <c r="N84" s="642">
        <f t="shared" si="4"/>
        <v>0</v>
      </c>
      <c r="O84" s="642">
        <f t="shared" si="4"/>
        <v>0</v>
      </c>
      <c r="P84" s="642">
        <f t="shared" si="4"/>
        <v>0</v>
      </c>
      <c r="Q84" s="639">
        <f>Q21+Q65</f>
        <v>0</v>
      </c>
      <c r="R84" s="654"/>
      <c r="U84" s="607"/>
      <c r="V84" s="685"/>
      <c r="W84" s="685"/>
      <c r="X84" s="685"/>
    </row>
    <row r="85" spans="1:25" s="636" customFormat="1" ht="31.5" x14ac:dyDescent="0.3">
      <c r="A85" s="640" t="s">
        <v>545</v>
      </c>
      <c r="B85" s="648" t="s">
        <v>496</v>
      </c>
      <c r="C85" s="1025"/>
      <c r="D85" s="1025"/>
      <c r="E85" s="639" t="s">
        <v>86</v>
      </c>
      <c r="F85" s="639" t="s">
        <v>86</v>
      </c>
      <c r="G85" s="639" t="s">
        <v>86</v>
      </c>
      <c r="H85" s="639" t="s">
        <v>86</v>
      </c>
      <c r="I85" s="639" t="s">
        <v>86</v>
      </c>
      <c r="J85" s="639" t="s">
        <v>86</v>
      </c>
      <c r="K85" s="639" t="s">
        <v>86</v>
      </c>
      <c r="L85" s="639" t="s">
        <v>86</v>
      </c>
      <c r="M85" s="642">
        <f>M26+M56</f>
        <v>0</v>
      </c>
      <c r="N85" s="639">
        <f>N26+N56</f>
        <v>0</v>
      </c>
      <c r="O85" s="642">
        <f>O26+O56</f>
        <v>0</v>
      </c>
      <c r="P85" s="639">
        <f>P26+P56</f>
        <v>0</v>
      </c>
      <c r="Q85" s="639">
        <f>Q26+Q56</f>
        <v>0</v>
      </c>
      <c r="R85" s="654"/>
      <c r="U85" s="607"/>
      <c r="V85" s="685"/>
      <c r="W85" s="685"/>
      <c r="X85" s="685"/>
      <c r="Y85" s="686"/>
    </row>
    <row r="86" spans="1:25" s="636" customFormat="1" ht="15.75" x14ac:dyDescent="0.25">
      <c r="A86" s="640" t="s">
        <v>590</v>
      </c>
      <c r="B86" s="648">
        <v>223</v>
      </c>
      <c r="C86" s="1025"/>
      <c r="D86" s="1025"/>
      <c r="E86" s="639" t="s">
        <v>86</v>
      </c>
      <c r="F86" s="639" t="s">
        <v>86</v>
      </c>
      <c r="G86" s="639" t="s">
        <v>86</v>
      </c>
      <c r="H86" s="639" t="s">
        <v>86</v>
      </c>
      <c r="I86" s="639" t="s">
        <v>86</v>
      </c>
      <c r="J86" s="639" t="s">
        <v>86</v>
      </c>
      <c r="K86" s="639" t="s">
        <v>86</v>
      </c>
      <c r="L86" s="639" t="s">
        <v>86</v>
      </c>
      <c r="M86" s="651">
        <f t="shared" ref="M86:Q89" si="5">M22+M52</f>
        <v>0</v>
      </c>
      <c r="N86" s="639">
        <f t="shared" si="5"/>
        <v>0</v>
      </c>
      <c r="O86" s="651">
        <f t="shared" si="5"/>
        <v>0</v>
      </c>
      <c r="P86" s="639">
        <f t="shared" si="5"/>
        <v>0</v>
      </c>
      <c r="Q86" s="639">
        <f t="shared" si="5"/>
        <v>0</v>
      </c>
      <c r="R86" s="654"/>
      <c r="U86" s="675"/>
      <c r="V86" s="675"/>
      <c r="W86" s="675"/>
      <c r="X86" s="675"/>
    </row>
    <row r="87" spans="1:25" s="636" customFormat="1" ht="15.75" customHeight="1" x14ac:dyDescent="0.25">
      <c r="A87" s="687" t="s">
        <v>591</v>
      </c>
      <c r="B87" s="648" t="s">
        <v>538</v>
      </c>
      <c r="C87" s="1025"/>
      <c r="D87" s="1025"/>
      <c r="E87" s="639" t="s">
        <v>86</v>
      </c>
      <c r="F87" s="639" t="s">
        <v>86</v>
      </c>
      <c r="G87" s="639" t="s">
        <v>86</v>
      </c>
      <c r="H87" s="639" t="s">
        <v>86</v>
      </c>
      <c r="I87" s="639" t="s">
        <v>86</v>
      </c>
      <c r="J87" s="639" t="s">
        <v>86</v>
      </c>
      <c r="K87" s="639" t="s">
        <v>86</v>
      </c>
      <c r="L87" s="639" t="s">
        <v>86</v>
      </c>
      <c r="M87" s="651">
        <f t="shared" si="5"/>
        <v>0</v>
      </c>
      <c r="N87" s="639">
        <f t="shared" si="5"/>
        <v>0</v>
      </c>
      <c r="O87" s="651">
        <f t="shared" si="5"/>
        <v>0</v>
      </c>
      <c r="P87" s="639">
        <f t="shared" si="5"/>
        <v>0</v>
      </c>
      <c r="Q87" s="639">
        <f t="shared" si="5"/>
        <v>0</v>
      </c>
      <c r="R87" s="654"/>
      <c r="U87" s="675"/>
      <c r="V87" s="675"/>
      <c r="W87" s="675"/>
      <c r="X87" s="675"/>
    </row>
    <row r="88" spans="1:25" s="636" customFormat="1" ht="15.75" x14ac:dyDescent="0.25">
      <c r="A88" s="687" t="s">
        <v>592</v>
      </c>
      <c r="B88" s="648" t="s">
        <v>541</v>
      </c>
      <c r="C88" s="1025"/>
      <c r="D88" s="1025"/>
      <c r="E88" s="639" t="s">
        <v>86</v>
      </c>
      <c r="F88" s="639" t="s">
        <v>86</v>
      </c>
      <c r="G88" s="639" t="s">
        <v>86</v>
      </c>
      <c r="H88" s="639" t="s">
        <v>86</v>
      </c>
      <c r="I88" s="639" t="s">
        <v>86</v>
      </c>
      <c r="J88" s="639" t="s">
        <v>86</v>
      </c>
      <c r="K88" s="639" t="s">
        <v>86</v>
      </c>
      <c r="L88" s="639" t="s">
        <v>86</v>
      </c>
      <c r="M88" s="651">
        <f t="shared" si="5"/>
        <v>0</v>
      </c>
      <c r="N88" s="639">
        <f t="shared" si="5"/>
        <v>0</v>
      </c>
      <c r="O88" s="651">
        <f t="shared" si="5"/>
        <v>0</v>
      </c>
      <c r="P88" s="639">
        <f t="shared" si="5"/>
        <v>0</v>
      </c>
      <c r="Q88" s="639">
        <f t="shared" si="5"/>
        <v>0</v>
      </c>
      <c r="R88" s="654"/>
    </row>
    <row r="89" spans="1:25" s="636" customFormat="1" ht="15.75" x14ac:dyDescent="0.25">
      <c r="A89" s="687" t="s">
        <v>593</v>
      </c>
      <c r="B89" s="648" t="s">
        <v>543</v>
      </c>
      <c r="C89" s="1025"/>
      <c r="D89" s="1025"/>
      <c r="E89" s="639" t="s">
        <v>86</v>
      </c>
      <c r="F89" s="639" t="s">
        <v>86</v>
      </c>
      <c r="G89" s="639" t="s">
        <v>86</v>
      </c>
      <c r="H89" s="639" t="s">
        <v>86</v>
      </c>
      <c r="I89" s="639" t="s">
        <v>86</v>
      </c>
      <c r="J89" s="639" t="s">
        <v>86</v>
      </c>
      <c r="K89" s="639" t="s">
        <v>86</v>
      </c>
      <c r="L89" s="639" t="s">
        <v>86</v>
      </c>
      <c r="M89" s="651">
        <f t="shared" si="5"/>
        <v>0</v>
      </c>
      <c r="N89" s="639">
        <f t="shared" si="5"/>
        <v>0</v>
      </c>
      <c r="O89" s="651">
        <f t="shared" si="5"/>
        <v>0</v>
      </c>
      <c r="P89" s="639">
        <f t="shared" si="5"/>
        <v>0</v>
      </c>
      <c r="Q89" s="639">
        <f t="shared" si="5"/>
        <v>0</v>
      </c>
      <c r="R89" s="654"/>
    </row>
    <row r="90" spans="1:25" s="636" customFormat="1" ht="15.75" x14ac:dyDescent="0.25">
      <c r="A90" s="687" t="s">
        <v>576</v>
      </c>
      <c r="B90" s="648">
        <v>224</v>
      </c>
      <c r="C90" s="1025"/>
      <c r="D90" s="1025"/>
      <c r="E90" s="639" t="s">
        <v>86</v>
      </c>
      <c r="F90" s="639" t="s">
        <v>86</v>
      </c>
      <c r="G90" s="639" t="s">
        <v>86</v>
      </c>
      <c r="H90" s="639" t="s">
        <v>86</v>
      </c>
      <c r="I90" s="639" t="s">
        <v>86</v>
      </c>
      <c r="J90" s="639" t="s">
        <v>86</v>
      </c>
      <c r="K90" s="639" t="s">
        <v>86</v>
      </c>
      <c r="L90" s="639" t="s">
        <v>86</v>
      </c>
      <c r="M90" s="639">
        <f>M66</f>
        <v>0</v>
      </c>
      <c r="N90" s="639">
        <f>N66</f>
        <v>0</v>
      </c>
      <c r="O90" s="639">
        <f>O66</f>
        <v>0</v>
      </c>
      <c r="P90" s="639">
        <f>P66</f>
        <v>0</v>
      </c>
      <c r="Q90" s="639">
        <f>Q66</f>
        <v>0</v>
      </c>
      <c r="R90" s="654"/>
    </row>
    <row r="91" spans="1:25" s="636" customFormat="1" ht="15.75" x14ac:dyDescent="0.25">
      <c r="A91" s="687" t="s">
        <v>497</v>
      </c>
      <c r="B91" s="648">
        <v>225</v>
      </c>
      <c r="C91" s="1025"/>
      <c r="D91" s="1025"/>
      <c r="E91" s="639" t="s">
        <v>86</v>
      </c>
      <c r="F91" s="639" t="s">
        <v>86</v>
      </c>
      <c r="G91" s="639" t="s">
        <v>86</v>
      </c>
      <c r="H91" s="639" t="s">
        <v>86</v>
      </c>
      <c r="I91" s="639" t="s">
        <v>86</v>
      </c>
      <c r="J91" s="639" t="s">
        <v>86</v>
      </c>
      <c r="K91" s="639" t="s">
        <v>86</v>
      </c>
      <c r="L91" s="639" t="s">
        <v>86</v>
      </c>
      <c r="M91" s="639">
        <f>M35+M67</f>
        <v>0</v>
      </c>
      <c r="N91" s="639">
        <f>N35+N67</f>
        <v>0</v>
      </c>
      <c r="O91" s="639">
        <f>O35+O67</f>
        <v>0</v>
      </c>
      <c r="P91" s="639">
        <f>P35+P67</f>
        <v>0</v>
      </c>
      <c r="Q91" s="639">
        <f>Q35+Q67</f>
        <v>0</v>
      </c>
      <c r="R91" s="654"/>
    </row>
    <row r="92" spans="1:25" s="636" customFormat="1" ht="17.25" customHeight="1" x14ac:dyDescent="0.25">
      <c r="A92" s="640" t="s">
        <v>577</v>
      </c>
      <c r="B92" s="648" t="s">
        <v>578</v>
      </c>
      <c r="C92" s="1025"/>
      <c r="D92" s="1025"/>
      <c r="E92" s="639" t="s">
        <v>86</v>
      </c>
      <c r="F92" s="639" t="s">
        <v>86</v>
      </c>
      <c r="G92" s="639" t="s">
        <v>86</v>
      </c>
      <c r="H92" s="639" t="s">
        <v>86</v>
      </c>
      <c r="I92" s="639" t="s">
        <v>86</v>
      </c>
      <c r="J92" s="639" t="s">
        <v>86</v>
      </c>
      <c r="K92" s="639" t="s">
        <v>86</v>
      </c>
      <c r="L92" s="639" t="s">
        <v>86</v>
      </c>
      <c r="M92" s="639">
        <f>M68</f>
        <v>0</v>
      </c>
      <c r="N92" s="639">
        <f>N68</f>
        <v>0</v>
      </c>
      <c r="O92" s="639">
        <f>O68</f>
        <v>0</v>
      </c>
      <c r="P92" s="639">
        <f>P68</f>
        <v>0</v>
      </c>
      <c r="Q92" s="639">
        <f>Q68</f>
        <v>0</v>
      </c>
      <c r="R92" s="654"/>
    </row>
    <row r="93" spans="1:25" s="636" customFormat="1" ht="15.75" x14ac:dyDescent="0.25">
      <c r="A93" s="640" t="s">
        <v>498</v>
      </c>
      <c r="B93" s="648">
        <v>226</v>
      </c>
      <c r="C93" s="1025"/>
      <c r="D93" s="1025"/>
      <c r="E93" s="639" t="s">
        <v>86</v>
      </c>
      <c r="F93" s="639" t="s">
        <v>86</v>
      </c>
      <c r="G93" s="639" t="s">
        <v>86</v>
      </c>
      <c r="H93" s="639" t="s">
        <v>86</v>
      </c>
      <c r="I93" s="639" t="s">
        <v>86</v>
      </c>
      <c r="J93" s="639" t="s">
        <v>86</v>
      </c>
      <c r="K93" s="639" t="s">
        <v>86</v>
      </c>
      <c r="L93" s="639" t="s">
        <v>86</v>
      </c>
      <c r="M93" s="639">
        <f>M36+M69</f>
        <v>0</v>
      </c>
      <c r="N93" s="639">
        <f>N36+N69</f>
        <v>0</v>
      </c>
      <c r="O93" s="639">
        <f>O36+O69</f>
        <v>0</v>
      </c>
      <c r="P93" s="639">
        <f>P36+P69</f>
        <v>0</v>
      </c>
      <c r="Q93" s="639">
        <f>Q36+Q69</f>
        <v>0</v>
      </c>
      <c r="R93" s="654"/>
    </row>
    <row r="94" spans="1:25" s="636" customFormat="1" ht="16.5" customHeight="1" x14ac:dyDescent="0.25">
      <c r="A94" s="640" t="s">
        <v>547</v>
      </c>
      <c r="B94" s="648" t="s">
        <v>548</v>
      </c>
      <c r="C94" s="1025"/>
      <c r="D94" s="1025"/>
      <c r="E94" s="639" t="s">
        <v>86</v>
      </c>
      <c r="F94" s="639" t="s">
        <v>86</v>
      </c>
      <c r="G94" s="639" t="s">
        <v>86</v>
      </c>
      <c r="H94" s="639" t="s">
        <v>86</v>
      </c>
      <c r="I94" s="639" t="s">
        <v>86</v>
      </c>
      <c r="J94" s="639" t="s">
        <v>86</v>
      </c>
      <c r="K94" s="639" t="s">
        <v>86</v>
      </c>
      <c r="L94" s="639" t="s">
        <v>86</v>
      </c>
      <c r="M94" s="639">
        <f>M27+M57</f>
        <v>0</v>
      </c>
      <c r="N94" s="639">
        <f>N27+N57</f>
        <v>0</v>
      </c>
      <c r="O94" s="639">
        <f>O27+O57</f>
        <v>0</v>
      </c>
      <c r="P94" s="639">
        <f>P27+P57</f>
        <v>0</v>
      </c>
      <c r="Q94" s="639">
        <f>Q27+Q57</f>
        <v>0</v>
      </c>
      <c r="R94" s="654"/>
    </row>
    <row r="95" spans="1:25" s="636" customFormat="1" ht="15.75" x14ac:dyDescent="0.25">
      <c r="A95" s="687" t="s">
        <v>500</v>
      </c>
      <c r="B95" s="648">
        <v>262</v>
      </c>
      <c r="C95" s="1025"/>
      <c r="D95" s="1025"/>
      <c r="E95" s="639" t="s">
        <v>86</v>
      </c>
      <c r="F95" s="639" t="s">
        <v>86</v>
      </c>
      <c r="G95" s="639" t="s">
        <v>86</v>
      </c>
      <c r="H95" s="639" t="s">
        <v>86</v>
      </c>
      <c r="I95" s="639" t="s">
        <v>86</v>
      </c>
      <c r="J95" s="639" t="s">
        <v>86</v>
      </c>
      <c r="K95" s="639" t="s">
        <v>86</v>
      </c>
      <c r="L95" s="639" t="s">
        <v>86</v>
      </c>
      <c r="M95" s="639">
        <f>M34</f>
        <v>0</v>
      </c>
      <c r="N95" s="639">
        <f>N34</f>
        <v>0</v>
      </c>
      <c r="O95" s="639">
        <f>O34</f>
        <v>0</v>
      </c>
      <c r="P95" s="639">
        <f>P34</f>
        <v>0</v>
      </c>
      <c r="Q95" s="639">
        <f>Q34</f>
        <v>0</v>
      </c>
      <c r="R95" s="654"/>
    </row>
    <row r="96" spans="1:25" s="636" customFormat="1" ht="15.75" x14ac:dyDescent="0.25">
      <c r="A96" s="640" t="s">
        <v>594</v>
      </c>
      <c r="B96" s="648">
        <v>290</v>
      </c>
      <c r="C96" s="1025"/>
      <c r="D96" s="1025"/>
      <c r="E96" s="639" t="s">
        <v>86</v>
      </c>
      <c r="F96" s="639" t="s">
        <v>86</v>
      </c>
      <c r="G96" s="639" t="s">
        <v>86</v>
      </c>
      <c r="H96" s="639" t="s">
        <v>86</v>
      </c>
      <c r="I96" s="639" t="s">
        <v>86</v>
      </c>
      <c r="J96" s="639" t="s">
        <v>86</v>
      </c>
      <c r="K96" s="639" t="s">
        <v>86</v>
      </c>
      <c r="L96" s="639" t="s">
        <v>86</v>
      </c>
      <c r="M96" s="639">
        <f>M71+M70</f>
        <v>0</v>
      </c>
      <c r="N96" s="639">
        <f>N71+N70</f>
        <v>0</v>
      </c>
      <c r="O96" s="639">
        <f>O71+O70</f>
        <v>0</v>
      </c>
      <c r="P96" s="639">
        <f>P71+P70</f>
        <v>0</v>
      </c>
      <c r="Q96" s="639">
        <f>Q71+Q70</f>
        <v>0</v>
      </c>
      <c r="R96" s="654"/>
    </row>
    <row r="97" spans="1:19" s="636" customFormat="1" ht="35.25" customHeight="1" x14ac:dyDescent="0.25">
      <c r="A97" s="640" t="s">
        <v>582</v>
      </c>
      <c r="B97" s="648" t="s">
        <v>426</v>
      </c>
      <c r="C97" s="1025"/>
      <c r="D97" s="1025"/>
      <c r="E97" s="639" t="s">
        <v>86</v>
      </c>
      <c r="F97" s="639" t="s">
        <v>86</v>
      </c>
      <c r="G97" s="639" t="s">
        <v>86</v>
      </c>
      <c r="H97" s="639" t="s">
        <v>86</v>
      </c>
      <c r="I97" s="639" t="s">
        <v>86</v>
      </c>
      <c r="J97" s="639" t="s">
        <v>86</v>
      </c>
      <c r="K97" s="639" t="s">
        <v>86</v>
      </c>
      <c r="L97" s="639" t="s">
        <v>86</v>
      </c>
      <c r="M97" s="639">
        <f t="shared" ref="M97:Q98" si="6">M72</f>
        <v>0</v>
      </c>
      <c r="N97" s="639">
        <f t="shared" si="6"/>
        <v>0</v>
      </c>
      <c r="O97" s="639">
        <f t="shared" si="6"/>
        <v>0</v>
      </c>
      <c r="P97" s="639">
        <f t="shared" si="6"/>
        <v>0</v>
      </c>
      <c r="Q97" s="639">
        <f t="shared" si="6"/>
        <v>0</v>
      </c>
      <c r="R97" s="654"/>
    </row>
    <row r="98" spans="1:19" s="636" customFormat="1" ht="15.75" x14ac:dyDescent="0.25">
      <c r="A98" s="640" t="s">
        <v>503</v>
      </c>
      <c r="B98" s="648">
        <v>310</v>
      </c>
      <c r="C98" s="1025"/>
      <c r="D98" s="1025"/>
      <c r="E98" s="639" t="s">
        <v>86</v>
      </c>
      <c r="F98" s="639" t="s">
        <v>86</v>
      </c>
      <c r="G98" s="639" t="s">
        <v>86</v>
      </c>
      <c r="H98" s="639" t="s">
        <v>86</v>
      </c>
      <c r="I98" s="639" t="s">
        <v>86</v>
      </c>
      <c r="J98" s="639" t="s">
        <v>86</v>
      </c>
      <c r="K98" s="639" t="s">
        <v>86</v>
      </c>
      <c r="L98" s="639" t="s">
        <v>86</v>
      </c>
      <c r="M98" s="639">
        <f t="shared" si="6"/>
        <v>0</v>
      </c>
      <c r="N98" s="639">
        <f t="shared" si="6"/>
        <v>0</v>
      </c>
      <c r="O98" s="639">
        <f t="shared" si="6"/>
        <v>0</v>
      </c>
      <c r="P98" s="639">
        <f t="shared" si="6"/>
        <v>0</v>
      </c>
      <c r="Q98" s="639">
        <f t="shared" si="6"/>
        <v>0</v>
      </c>
      <c r="R98" s="654"/>
    </row>
    <row r="99" spans="1:19" s="636" customFormat="1" ht="15.75" x14ac:dyDescent="0.25">
      <c r="A99" s="640" t="s">
        <v>583</v>
      </c>
      <c r="B99" s="648">
        <v>340</v>
      </c>
      <c r="C99" s="1025"/>
      <c r="D99" s="1025"/>
      <c r="E99" s="639" t="s">
        <v>86</v>
      </c>
      <c r="F99" s="639" t="s">
        <v>86</v>
      </c>
      <c r="G99" s="639" t="s">
        <v>86</v>
      </c>
      <c r="H99" s="639" t="s">
        <v>86</v>
      </c>
      <c r="I99" s="639" t="s">
        <v>86</v>
      </c>
      <c r="J99" s="639" t="s">
        <v>86</v>
      </c>
      <c r="K99" s="639" t="s">
        <v>86</v>
      </c>
      <c r="L99" s="639" t="s">
        <v>86</v>
      </c>
      <c r="M99" s="639">
        <f>M37+M38+M74</f>
        <v>0</v>
      </c>
      <c r="N99" s="639">
        <f>N37+N38+N74</f>
        <v>0</v>
      </c>
      <c r="O99" s="639">
        <f>O37+O38+O74</f>
        <v>0</v>
      </c>
      <c r="P99" s="639">
        <f>P37+P38+P74</f>
        <v>0</v>
      </c>
      <c r="Q99" s="639">
        <f>Q37+Q38+Q74</f>
        <v>0</v>
      </c>
      <c r="R99" s="654"/>
    </row>
    <row r="100" spans="1:19" s="636" customFormat="1" ht="15.75" x14ac:dyDescent="0.25">
      <c r="A100" s="687" t="s">
        <v>595</v>
      </c>
      <c r="B100" s="648" t="s">
        <v>550</v>
      </c>
      <c r="C100" s="1025"/>
      <c r="D100" s="1025"/>
      <c r="E100" s="639" t="s">
        <v>86</v>
      </c>
      <c r="F100" s="639" t="s">
        <v>86</v>
      </c>
      <c r="G100" s="639" t="s">
        <v>86</v>
      </c>
      <c r="H100" s="639" t="s">
        <v>86</v>
      </c>
      <c r="I100" s="639" t="s">
        <v>86</v>
      </c>
      <c r="J100" s="639" t="s">
        <v>86</v>
      </c>
      <c r="K100" s="639" t="s">
        <v>86</v>
      </c>
      <c r="L100" s="639" t="s">
        <v>86</v>
      </c>
      <c r="M100" s="639">
        <f>M58+M28</f>
        <v>0</v>
      </c>
      <c r="N100" s="639">
        <f>N58+N28</f>
        <v>0</v>
      </c>
      <c r="O100" s="639">
        <f>O58+O28</f>
        <v>0</v>
      </c>
      <c r="P100" s="639">
        <f>P58+P28</f>
        <v>0</v>
      </c>
      <c r="Q100" s="639">
        <f>Q58+Q28</f>
        <v>0</v>
      </c>
      <c r="R100" s="654"/>
    </row>
    <row r="101" spans="1:19" s="636" customFormat="1" ht="18.75" customHeight="1" x14ac:dyDescent="0.25">
      <c r="A101" s="640" t="s">
        <v>557</v>
      </c>
      <c r="B101" s="648" t="s">
        <v>558</v>
      </c>
      <c r="C101" s="1025"/>
      <c r="D101" s="1025"/>
      <c r="E101" s="639" t="s">
        <v>86</v>
      </c>
      <c r="F101" s="639" t="s">
        <v>86</v>
      </c>
      <c r="G101" s="639" t="s">
        <v>86</v>
      </c>
      <c r="H101" s="639" t="s">
        <v>86</v>
      </c>
      <c r="I101" s="639" t="s">
        <v>86</v>
      </c>
      <c r="J101" s="639" t="s">
        <v>86</v>
      </c>
      <c r="K101" s="639" t="s">
        <v>86</v>
      </c>
      <c r="L101" s="639" t="s">
        <v>86</v>
      </c>
      <c r="M101" s="639">
        <f t="shared" ref="M101:Q102" si="7">M39</f>
        <v>0</v>
      </c>
      <c r="N101" s="639">
        <f t="shared" si="7"/>
        <v>0</v>
      </c>
      <c r="O101" s="639">
        <f t="shared" si="7"/>
        <v>0</v>
      </c>
      <c r="P101" s="639">
        <f t="shared" si="7"/>
        <v>0</v>
      </c>
      <c r="Q101" s="639">
        <f t="shared" si="7"/>
        <v>0</v>
      </c>
      <c r="R101" s="654"/>
    </row>
    <row r="102" spans="1:19" s="636" customFormat="1" ht="18.75" customHeight="1" x14ac:dyDescent="0.25">
      <c r="A102" s="640" t="s">
        <v>596</v>
      </c>
      <c r="B102" s="648" t="s">
        <v>561</v>
      </c>
      <c r="C102" s="1025"/>
      <c r="D102" s="1025"/>
      <c r="E102" s="639" t="str">
        <f>E40</f>
        <v>Х</v>
      </c>
      <c r="F102" s="639" t="str">
        <f>F40</f>
        <v>Х</v>
      </c>
      <c r="G102" s="639" t="s">
        <v>86</v>
      </c>
      <c r="H102" s="639" t="str">
        <f>H40</f>
        <v>Х</v>
      </c>
      <c r="I102" s="639" t="str">
        <f>I40</f>
        <v>Х</v>
      </c>
      <c r="J102" s="639" t="str">
        <f>J40</f>
        <v>Х</v>
      </c>
      <c r="K102" s="639" t="s">
        <v>86</v>
      </c>
      <c r="L102" s="639" t="str">
        <f>L40</f>
        <v>Х</v>
      </c>
      <c r="M102" s="639">
        <f t="shared" si="7"/>
        <v>0</v>
      </c>
      <c r="N102" s="639">
        <f t="shared" si="7"/>
        <v>0</v>
      </c>
      <c r="O102" s="639">
        <f t="shared" si="7"/>
        <v>0</v>
      </c>
      <c r="P102" s="639">
        <f t="shared" si="7"/>
        <v>0</v>
      </c>
      <c r="Q102" s="639">
        <f t="shared" si="7"/>
        <v>0</v>
      </c>
      <c r="R102" s="654"/>
    </row>
    <row r="103" spans="1:19" s="691" customFormat="1" ht="20.25" customHeight="1" x14ac:dyDescent="0.25">
      <c r="A103" s="688" t="s">
        <v>597</v>
      </c>
      <c r="B103" s="689"/>
      <c r="C103" s="1026"/>
      <c r="D103" s="1026"/>
      <c r="E103" s="690"/>
      <c r="F103" s="690"/>
      <c r="G103" s="690"/>
      <c r="H103" s="690"/>
      <c r="I103" s="690"/>
      <c r="J103" s="690"/>
      <c r="K103" s="690"/>
      <c r="L103" s="690"/>
      <c r="M103" s="665">
        <f>SUM(M80:M102)</f>
        <v>0</v>
      </c>
      <c r="N103" s="665">
        <f>SUM(N80:N102)</f>
        <v>0</v>
      </c>
      <c r="O103" s="665">
        <f>SUM(O80:O102)</f>
        <v>0</v>
      </c>
      <c r="P103" s="665">
        <f>P80+P81+P82+P83+P84+P85+P86+P87+P88+P89+P90+P91+P93+P94+P95+P96+P97+P99+P100+P102+P101</f>
        <v>0</v>
      </c>
      <c r="Q103" s="665">
        <f>SUM(Q80:Q102)</f>
        <v>0</v>
      </c>
      <c r="R103" s="654"/>
    </row>
    <row r="104" spans="1:19" s="619" customFormat="1" ht="15.75" x14ac:dyDescent="0.25">
      <c r="A104" s="620"/>
      <c r="B104" s="692"/>
      <c r="C104" s="692"/>
      <c r="D104" s="692"/>
      <c r="E104" s="667"/>
      <c r="F104" s="667"/>
      <c r="G104" s="667"/>
      <c r="H104" s="667"/>
      <c r="I104" s="667"/>
      <c r="J104" s="667"/>
      <c r="K104" s="667"/>
      <c r="L104" s="667"/>
      <c r="M104" s="667"/>
      <c r="N104" s="667"/>
      <c r="O104" s="667"/>
      <c r="P104" s="667"/>
      <c r="Q104" s="667"/>
      <c r="R104" s="693" t="s">
        <v>598</v>
      </c>
      <c r="S104" s="716">
        <f>Q80+Q81</f>
        <v>0</v>
      </c>
    </row>
    <row r="105" spans="1:19" s="619" customFormat="1" ht="15.75" customHeight="1" x14ac:dyDescent="0.25">
      <c r="A105" s="694" t="s">
        <v>599</v>
      </c>
      <c r="B105" s="692"/>
      <c r="C105" s="694"/>
      <c r="D105" s="694"/>
      <c r="E105" s="694"/>
      <c r="F105" s="694"/>
      <c r="G105" s="694"/>
      <c r="H105" s="694"/>
      <c r="I105" s="694"/>
      <c r="J105" s="694"/>
      <c r="K105" s="694"/>
      <c r="L105" s="694"/>
      <c r="M105" s="694"/>
      <c r="N105" s="694"/>
      <c r="O105" s="695"/>
      <c r="P105" s="695"/>
      <c r="Q105" s="696">
        <f>Q103</f>
        <v>0</v>
      </c>
      <c r="R105" s="717" t="s">
        <v>600</v>
      </c>
      <c r="S105" s="718">
        <f>Q86+Q87+Q88+Q89</f>
        <v>0</v>
      </c>
    </row>
    <row r="106" spans="1:19" s="619" customFormat="1" ht="12.75" customHeight="1" x14ac:dyDescent="0.25">
      <c r="A106" s="694" t="s">
        <v>601</v>
      </c>
      <c r="B106" s="695"/>
      <c r="C106" s="697"/>
      <c r="D106" s="697"/>
      <c r="E106" s="697"/>
      <c r="F106" s="697"/>
      <c r="G106" s="697"/>
      <c r="H106" s="697"/>
      <c r="I106" s="697"/>
      <c r="J106" s="697"/>
      <c r="K106" s="697"/>
      <c r="L106" s="697"/>
      <c r="M106" s="697"/>
      <c r="N106" s="697"/>
      <c r="O106" s="667"/>
      <c r="P106" s="667"/>
      <c r="Q106" s="698"/>
      <c r="R106" s="717">
        <v>225</v>
      </c>
      <c r="S106" s="718">
        <f>Q91</f>
        <v>0</v>
      </c>
    </row>
    <row r="107" spans="1:19" s="619" customFormat="1" ht="12.75" customHeight="1" x14ac:dyDescent="0.25">
      <c r="A107" s="697" t="s">
        <v>602</v>
      </c>
      <c r="B107" s="692"/>
      <c r="C107" s="697"/>
      <c r="D107" s="697"/>
      <c r="E107" s="697"/>
      <c r="F107" s="697"/>
      <c r="G107" s="697"/>
      <c r="H107" s="697"/>
      <c r="I107" s="697"/>
      <c r="J107" s="697"/>
      <c r="K107" s="697"/>
      <c r="L107" s="697"/>
      <c r="M107" s="697"/>
      <c r="N107" s="697"/>
      <c r="O107" s="667"/>
      <c r="P107" s="667"/>
      <c r="Q107" s="698"/>
      <c r="R107" s="717">
        <v>45</v>
      </c>
      <c r="S107" s="718">
        <f>Q97</f>
        <v>0</v>
      </c>
    </row>
    <row r="108" spans="1:19" s="619" customFormat="1" ht="16.5" customHeight="1" x14ac:dyDescent="0.25">
      <c r="A108" s="697" t="s">
        <v>602</v>
      </c>
      <c r="B108" s="692"/>
      <c r="C108" s="697"/>
      <c r="D108" s="697"/>
      <c r="E108" s="697"/>
      <c r="F108" s="697"/>
      <c r="G108" s="697"/>
      <c r="H108" s="697"/>
      <c r="I108" s="697"/>
      <c r="J108" s="697"/>
      <c r="K108" s="697"/>
      <c r="L108" s="697"/>
      <c r="M108" s="697"/>
      <c r="N108" s="697"/>
      <c r="O108" s="667"/>
      <c r="P108" s="667"/>
      <c r="Q108" s="700">
        <v>0.02</v>
      </c>
      <c r="R108" s="717" t="s">
        <v>603</v>
      </c>
      <c r="S108" s="718">
        <f>S109-S104-S105-S106-S107</f>
        <v>0</v>
      </c>
    </row>
    <row r="109" spans="1:19" s="619" customFormat="1" ht="15.75" x14ac:dyDescent="0.25">
      <c r="A109" s="697" t="s">
        <v>604</v>
      </c>
      <c r="B109" s="692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667"/>
      <c r="P109" s="667"/>
      <c r="Q109" s="702">
        <f>Q105+Q105*Q108</f>
        <v>0</v>
      </c>
      <c r="R109" s="717" t="s">
        <v>524</v>
      </c>
      <c r="S109" s="718">
        <f>Q103</f>
        <v>0</v>
      </c>
    </row>
    <row r="110" spans="1:19" s="619" customFormat="1" ht="15.75" x14ac:dyDescent="0.25">
      <c r="A110" s="505" t="str">
        <f>'Прил.9 услуги'!C45</f>
        <v>человек 
(получателей услуг)</v>
      </c>
      <c r="B110" s="703"/>
      <c r="C110" s="697"/>
      <c r="D110" s="697"/>
      <c r="E110" s="697"/>
      <c r="F110" s="697"/>
      <c r="G110" s="697"/>
      <c r="H110" s="697"/>
      <c r="I110" s="697"/>
      <c r="J110" s="697"/>
      <c r="K110" s="697"/>
      <c r="L110" s="697"/>
      <c r="M110" s="697"/>
      <c r="N110" s="697"/>
      <c r="O110" s="667"/>
      <c r="P110" s="667"/>
      <c r="Q110" s="704">
        <f>'Прил.9 услуги'!D49</f>
        <v>0</v>
      </c>
      <c r="R110" s="717" t="s">
        <v>605</v>
      </c>
      <c r="S110" s="718">
        <f>O103</f>
        <v>0</v>
      </c>
    </row>
    <row r="111" spans="1:19" s="619" customFormat="1" ht="17.25" customHeight="1" x14ac:dyDescent="0.25">
      <c r="A111" s="705" t="s">
        <v>662</v>
      </c>
      <c r="B111" s="692"/>
      <c r="C111" s="697"/>
      <c r="D111" s="697"/>
      <c r="E111" s="697"/>
      <c r="F111" s="697"/>
      <c r="G111" s="697"/>
      <c r="H111" s="697"/>
      <c r="I111" s="697"/>
      <c r="J111" s="697"/>
      <c r="K111" s="697"/>
      <c r="L111" s="697"/>
      <c r="M111" s="697"/>
      <c r="N111" s="697"/>
      <c r="O111" s="706"/>
      <c r="P111" s="667"/>
      <c r="Q111" s="707" t="e">
        <f>Q109/12/Q110</f>
        <v>#DIV/0!</v>
      </c>
      <c r="R111" s="717" t="s">
        <v>607</v>
      </c>
      <c r="S111" s="718">
        <f>P103</f>
        <v>0</v>
      </c>
    </row>
    <row r="112" spans="1:19" s="619" customFormat="1" ht="12.75" customHeight="1" x14ac:dyDescent="0.25">
      <c r="A112" s="709" t="s">
        <v>608</v>
      </c>
      <c r="B112" s="709"/>
      <c r="C112" s="709"/>
      <c r="D112" s="709"/>
      <c r="E112" s="709"/>
      <c r="F112" s="709"/>
      <c r="G112" s="709"/>
      <c r="H112" s="709"/>
      <c r="I112" s="709"/>
      <c r="J112" s="709"/>
      <c r="K112" s="709"/>
      <c r="L112" s="709"/>
      <c r="M112" s="709"/>
      <c r="N112" s="709"/>
      <c r="O112" s="667"/>
      <c r="P112" s="667"/>
      <c r="Q112" s="702"/>
      <c r="R112" s="719"/>
      <c r="S112" s="720">
        <f>SUM(S110:S111)</f>
        <v>0</v>
      </c>
    </row>
    <row r="113" spans="1:19" s="619" customFormat="1" ht="12.75" customHeight="1" x14ac:dyDescent="0.25">
      <c r="A113" s="697"/>
      <c r="B113" s="697"/>
      <c r="C113" s="697"/>
      <c r="D113" s="697"/>
      <c r="E113" s="697"/>
      <c r="F113" s="697"/>
      <c r="G113" s="697"/>
      <c r="H113" s="697"/>
      <c r="I113" s="697"/>
      <c r="J113" s="697"/>
      <c r="K113" s="697"/>
      <c r="L113" s="697"/>
      <c r="M113" s="697"/>
      <c r="N113" s="697"/>
      <c r="O113" s="667"/>
      <c r="P113" s="667"/>
      <c r="Q113" s="702"/>
      <c r="R113" s="696"/>
      <c r="S113" s="696"/>
    </row>
    <row r="114" spans="1:19" s="619" customFormat="1" ht="9.6" customHeight="1" x14ac:dyDescent="0.25">
      <c r="A114" s="697"/>
      <c r="B114" s="697"/>
      <c r="C114" s="697"/>
      <c r="D114" s="697"/>
      <c r="E114" s="697"/>
      <c r="F114" s="697"/>
      <c r="G114" s="697"/>
      <c r="H114" s="697"/>
      <c r="I114" s="697"/>
      <c r="J114" s="697"/>
      <c r="K114" s="697"/>
      <c r="L114" s="697"/>
      <c r="M114" s="697"/>
      <c r="N114" s="697"/>
      <c r="O114" s="667"/>
      <c r="P114" s="667"/>
      <c r="Q114" s="702"/>
      <c r="R114" s="696"/>
      <c r="S114" s="696"/>
    </row>
    <row r="115" spans="1:19" s="619" customFormat="1" ht="15.75" x14ac:dyDescent="0.25">
      <c r="A115" s="667"/>
      <c r="B115" s="692"/>
      <c r="C115" s="692"/>
      <c r="D115" s="692"/>
      <c r="E115" s="667"/>
      <c r="F115" s="667"/>
      <c r="G115" s="667"/>
      <c r="H115" s="667"/>
      <c r="I115" s="667"/>
      <c r="J115" s="667"/>
      <c r="K115" s="667"/>
      <c r="L115" s="667"/>
      <c r="M115" s="667"/>
      <c r="N115" s="667"/>
      <c r="O115" s="667"/>
      <c r="P115" s="667"/>
      <c r="Q115" s="702"/>
      <c r="R115" s="617"/>
    </row>
    <row r="116" spans="1:19" s="619" customFormat="1" ht="15.75" x14ac:dyDescent="0.25">
      <c r="A116" s="667"/>
      <c r="B116" s="692"/>
      <c r="C116" s="692"/>
      <c r="D116" s="692"/>
      <c r="E116" s="667"/>
      <c r="F116" s="667"/>
      <c r="G116" s="667"/>
      <c r="H116" s="667"/>
      <c r="I116" s="667"/>
      <c r="J116" s="667"/>
      <c r="K116" s="667"/>
      <c r="L116" s="667"/>
      <c r="M116" s="667"/>
      <c r="N116" s="667"/>
      <c r="O116" s="667"/>
      <c r="P116" s="667"/>
      <c r="Q116" s="702"/>
      <c r="R116" s="617"/>
    </row>
    <row r="117" spans="1:19" s="619" customFormat="1" ht="15.75" x14ac:dyDescent="0.25">
      <c r="A117" s="667"/>
      <c r="B117" s="692"/>
      <c r="C117" s="692"/>
      <c r="D117" s="692"/>
      <c r="E117" s="667"/>
      <c r="F117" s="667"/>
      <c r="G117" s="667"/>
      <c r="H117" s="667"/>
      <c r="I117" s="667"/>
      <c r="J117" s="667"/>
      <c r="K117" s="667"/>
      <c r="L117" s="667"/>
      <c r="M117" s="667"/>
      <c r="N117" s="667"/>
      <c r="O117" s="667"/>
      <c r="P117" s="667"/>
      <c r="Q117" s="702"/>
      <c r="R117" s="617"/>
    </row>
    <row r="118" spans="1:19" s="619" customFormat="1" ht="15.75" x14ac:dyDescent="0.25">
      <c r="A118" s="667"/>
      <c r="B118" s="692"/>
      <c r="C118" s="692"/>
      <c r="D118" s="692"/>
      <c r="E118" s="667"/>
      <c r="F118" s="667"/>
      <c r="G118" s="667"/>
      <c r="H118" s="667"/>
      <c r="I118" s="667"/>
      <c r="J118" s="667"/>
      <c r="K118" s="667"/>
      <c r="L118" s="667"/>
      <c r="M118" s="667"/>
      <c r="N118" s="667"/>
      <c r="O118" s="667"/>
      <c r="P118" s="667"/>
      <c r="Q118" s="702"/>
      <c r="R118" s="617"/>
    </row>
    <row r="119" spans="1:19" s="619" customFormat="1" ht="15.75" x14ac:dyDescent="0.25">
      <c r="A119" s="667"/>
      <c r="B119" s="692"/>
      <c r="C119" s="692"/>
      <c r="D119" s="692"/>
      <c r="E119" s="667"/>
      <c r="F119" s="667"/>
      <c r="G119" s="667"/>
      <c r="H119" s="667"/>
      <c r="I119" s="667"/>
      <c r="J119" s="667"/>
      <c r="K119" s="667"/>
      <c r="L119" s="667"/>
      <c r="M119" s="667"/>
      <c r="N119" s="667"/>
      <c r="O119" s="667"/>
      <c r="P119" s="667"/>
      <c r="Q119" s="702"/>
      <c r="R119" s="617"/>
    </row>
    <row r="120" spans="1:19" s="619" customFormat="1" ht="15.75" x14ac:dyDescent="0.25">
      <c r="A120" s="667"/>
      <c r="B120" s="692"/>
      <c r="C120" s="692"/>
      <c r="D120" s="692"/>
      <c r="E120" s="667"/>
      <c r="F120" s="667"/>
      <c r="G120" s="667"/>
      <c r="H120" s="667"/>
      <c r="I120" s="667"/>
      <c r="J120" s="667"/>
      <c r="K120" s="667"/>
      <c r="L120" s="667"/>
      <c r="M120" s="667"/>
      <c r="N120" s="667"/>
      <c r="O120" s="667"/>
      <c r="P120" s="667"/>
      <c r="Q120" s="702"/>
      <c r="R120" s="617"/>
    </row>
    <row r="121" spans="1:19" s="619" customFormat="1" ht="15.75" x14ac:dyDescent="0.25">
      <c r="A121" s="667"/>
      <c r="B121" s="692"/>
      <c r="C121" s="692"/>
      <c r="D121" s="692"/>
      <c r="E121" s="667"/>
      <c r="F121" s="667"/>
      <c r="G121" s="667"/>
      <c r="H121" s="667"/>
      <c r="I121" s="667"/>
      <c r="J121" s="667"/>
      <c r="K121" s="667"/>
      <c r="L121" s="667"/>
      <c r="M121" s="667"/>
      <c r="N121" s="667"/>
      <c r="O121" s="667"/>
      <c r="P121" s="667"/>
      <c r="Q121" s="702"/>
      <c r="R121" s="617"/>
    </row>
    <row r="122" spans="1:19" s="619" customFormat="1" ht="15.75" x14ac:dyDescent="0.25">
      <c r="A122" s="667"/>
      <c r="B122" s="692"/>
      <c r="C122" s="692"/>
      <c r="D122" s="692"/>
      <c r="E122" s="667"/>
      <c r="F122" s="667"/>
      <c r="G122" s="667"/>
      <c r="H122" s="667"/>
      <c r="I122" s="667"/>
      <c r="J122" s="667"/>
      <c r="K122" s="667"/>
      <c r="L122" s="667"/>
      <c r="M122" s="667"/>
      <c r="N122" s="667"/>
      <c r="O122" s="667"/>
      <c r="P122" s="667"/>
      <c r="Q122" s="702"/>
      <c r="R122" s="617"/>
    </row>
    <row r="123" spans="1:19" s="697" customFormat="1" ht="19.5" customHeight="1" x14ac:dyDescent="0.25">
      <c r="A123" s="697" t="s">
        <v>609</v>
      </c>
      <c r="B123" s="710"/>
      <c r="C123" s="710"/>
      <c r="D123" s="710"/>
      <c r="Q123" s="702"/>
      <c r="R123" s="694"/>
    </row>
    <row r="124" spans="1:19" s="697" customFormat="1" ht="15.75" x14ac:dyDescent="0.25">
      <c r="B124" s="710"/>
      <c r="C124" s="710"/>
      <c r="D124" s="710"/>
      <c r="R124" s="694"/>
    </row>
    <row r="125" spans="1:19" s="697" customFormat="1" ht="24" customHeight="1" x14ac:dyDescent="0.25">
      <c r="A125" s="697" t="s">
        <v>610</v>
      </c>
      <c r="B125" s="710"/>
      <c r="C125" s="710"/>
      <c r="D125" s="710"/>
      <c r="R125" s="694"/>
    </row>
    <row r="126" spans="1:19" s="619" customFormat="1" x14ac:dyDescent="0.2">
      <c r="B126" s="616"/>
      <c r="C126" s="616"/>
      <c r="D126" s="616"/>
      <c r="R126" s="617"/>
    </row>
    <row r="127" spans="1:19" s="619" customFormat="1" ht="51" customHeight="1" x14ac:dyDescent="0.25">
      <c r="A127" s="1024" t="s">
        <v>663</v>
      </c>
      <c r="B127" s="1024"/>
      <c r="C127" s="1024"/>
      <c r="D127" s="1024"/>
      <c r="E127" s="1024"/>
      <c r="F127" s="1024"/>
      <c r="G127" s="1024"/>
      <c r="H127" s="1024"/>
      <c r="Q127" s="711"/>
      <c r="R127" s="712"/>
    </row>
    <row r="128" spans="1:19" s="619" customFormat="1" ht="18" x14ac:dyDescent="0.25">
      <c r="B128" s="616"/>
      <c r="C128" s="616"/>
      <c r="D128" s="616"/>
      <c r="Q128" s="711"/>
      <c r="R128" s="712"/>
    </row>
    <row r="129" spans="2:18" s="619" customFormat="1" ht="18" x14ac:dyDescent="0.25">
      <c r="B129" s="616"/>
      <c r="C129" s="616"/>
      <c r="D129" s="616"/>
      <c r="Q129" s="711"/>
      <c r="R129" s="712"/>
    </row>
    <row r="130" spans="2:18" s="619" customFormat="1" ht="18" x14ac:dyDescent="0.25">
      <c r="B130" s="616"/>
      <c r="C130" s="616"/>
      <c r="D130" s="616"/>
      <c r="Q130" s="713"/>
      <c r="R130" s="712"/>
    </row>
    <row r="131" spans="2:18" ht="18" x14ac:dyDescent="0.25">
      <c r="Q131" s="573"/>
      <c r="R131" s="714"/>
    </row>
    <row r="132" spans="2:18" ht="18" x14ac:dyDescent="0.25">
      <c r="Q132" s="573"/>
      <c r="R132" s="714"/>
    </row>
  </sheetData>
  <mergeCells count="87">
    <mergeCell ref="P1:Q1"/>
    <mergeCell ref="A4:Q4"/>
    <mergeCell ref="A5:Q5"/>
    <mergeCell ref="A6:Q6"/>
    <mergeCell ref="A7:Q7"/>
    <mergeCell ref="A9:A11"/>
    <mergeCell ref="B9:B11"/>
    <mergeCell ref="C9:D11"/>
    <mergeCell ref="E9:Q9"/>
    <mergeCell ref="E10:H10"/>
    <mergeCell ref="I10:L10"/>
    <mergeCell ref="M10:N10"/>
    <mergeCell ref="O10:Q10"/>
    <mergeCell ref="A13:Q13"/>
    <mergeCell ref="A14:Q14"/>
    <mergeCell ref="C15:D17"/>
    <mergeCell ref="C18:D18"/>
    <mergeCell ref="A19:Q19"/>
    <mergeCell ref="C20:D21"/>
    <mergeCell ref="C22:D22"/>
    <mergeCell ref="C23:D24"/>
    <mergeCell ref="C25:D25"/>
    <mergeCell ref="C26:D28"/>
    <mergeCell ref="C29:D29"/>
    <mergeCell ref="A30:P30"/>
    <mergeCell ref="A31:P31"/>
    <mergeCell ref="A32:Q32"/>
    <mergeCell ref="C33:D34"/>
    <mergeCell ref="C35:D36"/>
    <mergeCell ref="C37:D37"/>
    <mergeCell ref="C38:D38"/>
    <mergeCell ref="C39:D39"/>
    <mergeCell ref="C40:D40"/>
    <mergeCell ref="C41:D41"/>
    <mergeCell ref="C42:D42"/>
    <mergeCell ref="A43:Q43"/>
    <mergeCell ref="A44:Q44"/>
    <mergeCell ref="A45:Q45"/>
    <mergeCell ref="C46:D48"/>
    <mergeCell ref="C49:D49"/>
    <mergeCell ref="A50:Q50"/>
    <mergeCell ref="A51:Q51"/>
    <mergeCell ref="C52:D52"/>
    <mergeCell ref="C53:D54"/>
    <mergeCell ref="C55:D55"/>
    <mergeCell ref="C56:D58"/>
    <mergeCell ref="C59:D59"/>
    <mergeCell ref="A60:P60"/>
    <mergeCell ref="A61:P61"/>
    <mergeCell ref="A62:Q62"/>
    <mergeCell ref="C63:D66"/>
    <mergeCell ref="C67:D69"/>
    <mergeCell ref="E68:H68"/>
    <mergeCell ref="C70:D72"/>
    <mergeCell ref="C73:D74"/>
    <mergeCell ref="C75:D75"/>
    <mergeCell ref="A77:P77"/>
    <mergeCell ref="C78:D78"/>
    <mergeCell ref="V78:V79"/>
    <mergeCell ref="W78:W79"/>
    <mergeCell ref="X78:X79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101:D101"/>
    <mergeCell ref="C102:D102"/>
    <mergeCell ref="C103:D103"/>
    <mergeCell ref="A127:H127"/>
    <mergeCell ref="C96:D96"/>
    <mergeCell ref="C97:D97"/>
    <mergeCell ref="C98:D98"/>
    <mergeCell ref="C99:D99"/>
    <mergeCell ref="C100:D100"/>
  </mergeCells>
  <pageMargins left="0" right="0" top="0.55138888888888904" bottom="0" header="0.51180555555555496" footer="0.51180555555555496"/>
  <pageSetup paperSize="9" scale="47" firstPageNumber="0" fitToHeight="3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K127"/>
  <sheetViews>
    <sheetView view="pageBreakPreview" zoomScale="55" zoomScaleNormal="100" zoomScalePageLayoutView="55" workbookViewId="0">
      <pane xSplit="2" ySplit="8" topLeftCell="G36" activePane="bottomRight" state="frozen"/>
      <selection pane="topRight" activeCell="C1" sqref="C1"/>
      <selection pane="bottomLeft" activeCell="A9" sqref="A9"/>
      <selection pane="bottomRight" activeCell="M54" sqref="M54"/>
    </sheetView>
  </sheetViews>
  <sheetFormatPr defaultRowHeight="12.75" x14ac:dyDescent="0.2"/>
  <cols>
    <col min="1" max="1" width="57" style="721" customWidth="1"/>
    <col min="2" max="2" width="10.140625" style="722" customWidth="1"/>
    <col min="3" max="3" width="29.85546875" style="722" customWidth="1"/>
    <col min="4" max="4" width="29.7109375" style="722" customWidth="1"/>
    <col min="5" max="5" width="12.7109375" style="721" customWidth="1"/>
    <col min="6" max="6" width="14" style="721" customWidth="1"/>
    <col min="7" max="7" width="15.5703125" style="721" customWidth="1"/>
    <col min="8" max="12" width="14.7109375" style="721" customWidth="1"/>
    <col min="13" max="13" width="18.85546875" style="517" customWidth="1"/>
    <col min="14" max="14" width="14.7109375" style="517" customWidth="1"/>
    <col min="15" max="15" width="20.42578125" style="721" customWidth="1"/>
    <col min="16" max="16" width="18.42578125" style="721" customWidth="1"/>
    <col min="17" max="17" width="20.5703125" style="721" customWidth="1"/>
    <col min="18" max="18" width="15.140625" style="723" customWidth="1"/>
    <col min="19" max="19" width="15.5703125" style="721" customWidth="1"/>
    <col min="20" max="20" width="14.28515625" style="721" customWidth="1"/>
    <col min="21" max="21" width="11.85546875" style="721" customWidth="1"/>
    <col min="22" max="1025" width="9.140625" style="721" customWidth="1"/>
  </cols>
  <sheetData>
    <row r="1" spans="1:18" ht="15.75" x14ac:dyDescent="0.25">
      <c r="A1" s="724"/>
      <c r="E1" s="724"/>
      <c r="F1" s="724"/>
      <c r="G1" s="724"/>
      <c r="H1" s="724"/>
      <c r="I1" s="724"/>
      <c r="J1" s="724"/>
      <c r="K1" s="724"/>
      <c r="L1" s="724"/>
      <c r="M1" s="417"/>
      <c r="N1" s="417"/>
      <c r="O1" s="724"/>
      <c r="P1" s="1070" t="s">
        <v>664</v>
      </c>
      <c r="Q1" s="1070"/>
    </row>
    <row r="2" spans="1:18" ht="13.5" customHeight="1" x14ac:dyDescent="0.25">
      <c r="A2" s="725"/>
      <c r="E2" s="726"/>
      <c r="F2" s="726"/>
      <c r="G2" s="726"/>
      <c r="H2" s="726"/>
      <c r="I2" s="726"/>
      <c r="J2" s="726"/>
      <c r="K2" s="726"/>
      <c r="L2" s="726"/>
      <c r="M2" s="419"/>
      <c r="N2" s="419"/>
      <c r="O2" s="726"/>
      <c r="P2" s="726"/>
      <c r="Q2" s="726"/>
    </row>
    <row r="3" spans="1:18" ht="13.9" hidden="1" customHeight="1" x14ac:dyDescent="0.2">
      <c r="A3" s="727"/>
      <c r="M3" s="414"/>
      <c r="N3" s="414"/>
    </row>
    <row r="4" spans="1:18" ht="18.75" customHeight="1" x14ac:dyDescent="0.3">
      <c r="A4" s="1071" t="s">
        <v>510</v>
      </c>
      <c r="B4" s="1071"/>
      <c r="C4" s="1071"/>
      <c r="D4" s="1071"/>
      <c r="E4" s="1071"/>
      <c r="F4" s="1071"/>
      <c r="G4" s="1071"/>
      <c r="H4" s="1071"/>
      <c r="I4" s="1071"/>
      <c r="J4" s="1071"/>
      <c r="K4" s="1071"/>
      <c r="L4" s="1071"/>
      <c r="M4" s="1071"/>
      <c r="N4" s="1071"/>
      <c r="O4" s="1071"/>
      <c r="P4" s="1071"/>
      <c r="Q4" s="1071"/>
    </row>
    <row r="5" spans="1:18" ht="15.75" hidden="1" customHeight="1" x14ac:dyDescent="0.25">
      <c r="A5" s="1072"/>
      <c r="B5" s="1072"/>
      <c r="C5" s="1072"/>
      <c r="D5" s="1072"/>
      <c r="E5" s="1072"/>
      <c r="F5" s="1072"/>
      <c r="G5" s="1072"/>
      <c r="H5" s="1072"/>
      <c r="I5" s="1072"/>
      <c r="J5" s="1072"/>
      <c r="K5" s="1072"/>
      <c r="L5" s="1072"/>
      <c r="M5" s="1072"/>
      <c r="N5" s="1072"/>
      <c r="O5" s="1072"/>
      <c r="P5" s="1072"/>
      <c r="Q5" s="1072"/>
    </row>
    <row r="6" spans="1:18" ht="29.25" customHeight="1" x14ac:dyDescent="0.25">
      <c r="A6" s="1073"/>
      <c r="B6" s="1073"/>
      <c r="C6" s="1073"/>
      <c r="D6" s="1073"/>
      <c r="E6" s="1073"/>
      <c r="F6" s="1073"/>
      <c r="G6" s="1073"/>
      <c r="H6" s="1073"/>
      <c r="I6" s="1073"/>
      <c r="J6" s="1073"/>
      <c r="K6" s="1073"/>
      <c r="L6" s="1073"/>
      <c r="M6" s="1073"/>
      <c r="N6" s="1073"/>
      <c r="O6" s="1073"/>
      <c r="P6" s="1073"/>
      <c r="Q6" s="1073"/>
    </row>
    <row r="7" spans="1:18" ht="14.25" customHeight="1" x14ac:dyDescent="0.2">
      <c r="A7" s="1009" t="s">
        <v>665</v>
      </c>
      <c r="B7" s="1009"/>
      <c r="C7" s="1009"/>
      <c r="D7" s="1009"/>
      <c r="E7" s="1009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</row>
    <row r="8" spans="1:18" x14ac:dyDescent="0.2">
      <c r="A8" s="728"/>
      <c r="B8" s="728"/>
      <c r="C8" s="728"/>
      <c r="D8" s="728"/>
      <c r="E8" s="728"/>
      <c r="F8" s="728"/>
      <c r="G8" s="728"/>
      <c r="H8" s="728"/>
      <c r="I8" s="728"/>
      <c r="J8" s="728"/>
      <c r="K8" s="728"/>
      <c r="L8" s="728"/>
      <c r="M8" s="423"/>
      <c r="N8" s="423"/>
      <c r="O8" s="728"/>
      <c r="P8" s="728"/>
      <c r="Q8" s="728"/>
    </row>
    <row r="9" spans="1:18" ht="16.5" customHeight="1" x14ac:dyDescent="0.25">
      <c r="A9" s="1002" t="s">
        <v>512</v>
      </c>
      <c r="B9" s="1002" t="s">
        <v>486</v>
      </c>
      <c r="C9" s="1002" t="s">
        <v>183</v>
      </c>
      <c r="D9" s="1002"/>
      <c r="E9" s="1069" t="s">
        <v>513</v>
      </c>
      <c r="F9" s="1069"/>
      <c r="G9" s="1069"/>
      <c r="H9" s="1069"/>
      <c r="I9" s="1069"/>
      <c r="J9" s="1069"/>
      <c r="K9" s="1069"/>
      <c r="L9" s="1069"/>
      <c r="M9" s="1069"/>
      <c r="N9" s="1069"/>
      <c r="O9" s="1069"/>
      <c r="P9" s="1069"/>
      <c r="Q9" s="1069"/>
    </row>
    <row r="10" spans="1:18" ht="33.75" customHeight="1" x14ac:dyDescent="0.2">
      <c r="A10" s="1002"/>
      <c r="B10" s="1002"/>
      <c r="C10" s="1002"/>
      <c r="D10" s="1002"/>
      <c r="E10" s="1002" t="s">
        <v>514</v>
      </c>
      <c r="F10" s="1002"/>
      <c r="G10" s="1002"/>
      <c r="H10" s="1002"/>
      <c r="I10" s="1002" t="s">
        <v>666</v>
      </c>
      <c r="J10" s="1002"/>
      <c r="K10" s="1002"/>
      <c r="L10" s="1002"/>
      <c r="M10" s="1003" t="s">
        <v>667</v>
      </c>
      <c r="N10" s="1003"/>
      <c r="O10" s="1002" t="s">
        <v>668</v>
      </c>
      <c r="P10" s="1002"/>
      <c r="Q10" s="1002" t="s">
        <v>669</v>
      </c>
    </row>
    <row r="11" spans="1:18" ht="104.25" customHeight="1" x14ac:dyDescent="0.2">
      <c r="A11" s="1002"/>
      <c r="B11" s="1002"/>
      <c r="C11" s="1002"/>
      <c r="D11" s="1002"/>
      <c r="E11" s="425" t="s">
        <v>518</v>
      </c>
      <c r="F11" s="425" t="s">
        <v>519</v>
      </c>
      <c r="G11" s="425" t="s">
        <v>520</v>
      </c>
      <c r="H11" s="425" t="s">
        <v>521</v>
      </c>
      <c r="I11" s="425" t="s">
        <v>518</v>
      </c>
      <c r="J11" s="425" t="s">
        <v>519</v>
      </c>
      <c r="K11" s="425" t="s">
        <v>520</v>
      </c>
      <c r="L11" s="425" t="s">
        <v>521</v>
      </c>
      <c r="M11" s="428" t="s">
        <v>522</v>
      </c>
      <c r="N11" s="426" t="s">
        <v>523</v>
      </c>
      <c r="O11" s="425" t="s">
        <v>522</v>
      </c>
      <c r="P11" s="425" t="s">
        <v>670</v>
      </c>
      <c r="Q11" s="1002"/>
    </row>
    <row r="12" spans="1:18" x14ac:dyDescent="0.2">
      <c r="A12" s="729">
        <v>1</v>
      </c>
      <c r="B12" s="729">
        <v>2</v>
      </c>
      <c r="C12" s="729">
        <v>3</v>
      </c>
      <c r="D12" s="729"/>
      <c r="E12" s="729">
        <v>4</v>
      </c>
      <c r="F12" s="729">
        <v>5</v>
      </c>
      <c r="G12" s="729">
        <v>6</v>
      </c>
      <c r="H12" s="729">
        <v>7</v>
      </c>
      <c r="I12" s="729"/>
      <c r="J12" s="729"/>
      <c r="K12" s="729"/>
      <c r="L12" s="729"/>
      <c r="M12" s="430">
        <v>12</v>
      </c>
      <c r="N12" s="430">
        <v>13</v>
      </c>
      <c r="O12" s="729">
        <v>8</v>
      </c>
      <c r="P12" s="729">
        <f>O12+1</f>
        <v>9</v>
      </c>
      <c r="Q12" s="729" t="s">
        <v>525</v>
      </c>
    </row>
    <row r="13" spans="1:18" ht="27.75" customHeight="1" x14ac:dyDescent="0.2">
      <c r="A13" s="1066" t="s">
        <v>671</v>
      </c>
      <c r="B13" s="1066"/>
      <c r="C13" s="1066"/>
      <c r="D13" s="1066"/>
      <c r="E13" s="1066"/>
      <c r="F13" s="1066"/>
      <c r="G13" s="1066"/>
      <c r="H13" s="1066"/>
      <c r="I13" s="1066"/>
      <c r="J13" s="1066"/>
      <c r="K13" s="1066"/>
      <c r="L13" s="1066"/>
      <c r="M13" s="1066"/>
      <c r="N13" s="1066"/>
      <c r="O13" s="1066"/>
      <c r="P13" s="1066"/>
      <c r="Q13" s="1066"/>
    </row>
    <row r="14" spans="1:18" s="731" customFormat="1" ht="18" customHeight="1" x14ac:dyDescent="0.2">
      <c r="A14" s="1067" t="s">
        <v>527</v>
      </c>
      <c r="B14" s="1067"/>
      <c r="C14" s="1067"/>
      <c r="D14" s="1067"/>
      <c r="E14" s="1067"/>
      <c r="F14" s="1067"/>
      <c r="G14" s="1067"/>
      <c r="H14" s="1067"/>
      <c r="I14" s="1067"/>
      <c r="J14" s="1067"/>
      <c r="K14" s="1067"/>
      <c r="L14" s="1067"/>
      <c r="M14" s="1067"/>
      <c r="N14" s="1067"/>
      <c r="O14" s="1067"/>
      <c r="P14" s="1067"/>
      <c r="Q14" s="1067"/>
      <c r="R14" s="730"/>
    </row>
    <row r="15" spans="1:18" s="731" customFormat="1" ht="31.15" customHeight="1" x14ac:dyDescent="0.25">
      <c r="A15" s="732" t="s">
        <v>528</v>
      </c>
      <c r="B15" s="733"/>
      <c r="C15" s="1055" t="s">
        <v>529</v>
      </c>
      <c r="D15" s="1055"/>
      <c r="E15" s="734" t="s">
        <v>86</v>
      </c>
      <c r="F15" s="734" t="s">
        <v>86</v>
      </c>
      <c r="G15" s="734" t="s">
        <v>86</v>
      </c>
      <c r="H15" s="734" t="s">
        <v>86</v>
      </c>
      <c r="I15" s="734" t="s">
        <v>86</v>
      </c>
      <c r="J15" s="734" t="s">
        <v>86</v>
      </c>
      <c r="K15" s="734" t="s">
        <v>86</v>
      </c>
      <c r="L15" s="734" t="s">
        <v>86</v>
      </c>
      <c r="M15" s="394"/>
      <c r="N15" s="394"/>
      <c r="O15" s="734" t="s">
        <v>86</v>
      </c>
      <c r="P15" s="734" t="s">
        <v>86</v>
      </c>
      <c r="Q15" s="734" t="s">
        <v>86</v>
      </c>
      <c r="R15" s="730"/>
    </row>
    <row r="16" spans="1:18" s="731" customFormat="1" ht="24" customHeight="1" x14ac:dyDescent="0.25">
      <c r="A16" s="735" t="s">
        <v>530</v>
      </c>
      <c r="B16" s="733">
        <v>211</v>
      </c>
      <c r="C16" s="1055"/>
      <c r="D16" s="1055"/>
      <c r="E16" s="734" t="s">
        <v>86</v>
      </c>
      <c r="F16" s="734" t="s">
        <v>86</v>
      </c>
      <c r="G16" s="734" t="s">
        <v>86</v>
      </c>
      <c r="H16" s="734" t="s">
        <v>86</v>
      </c>
      <c r="I16" s="734" t="s">
        <v>86</v>
      </c>
      <c r="J16" s="734" t="s">
        <v>86</v>
      </c>
      <c r="K16" s="734" t="s">
        <v>86</v>
      </c>
      <c r="L16" s="734" t="s">
        <v>86</v>
      </c>
      <c r="M16" s="434">
        <f>'услуга 1'!M16+'услуга 2'!M16+услуга3А!M16+'услуга 3Б'!M16+'услуга 4'!M16+'5'!M16+'6'!M16+'услуга 7'!M16+'услуга 8'!M16+'9'!M16</f>
        <v>5356382.4000000004</v>
      </c>
      <c r="N16" s="434">
        <f>'услуга 1'!N16+'услуга 2'!N16+услуга3А!N16+'услуга 3Б'!N16+'услуга 4'!N16+'5'!N16+'6'!N16+'услуга 7'!N16+'услуга 8'!N16+'9'!N16</f>
        <v>0</v>
      </c>
      <c r="O16" s="434">
        <f>'услуга 1'!O16+'услуга 2'!O16+услуга3А!O16+'услуга 3Б'!O16+'услуга 4'!O16+'5'!O16+'6'!O16+'услуга 7'!O16+'услуга 8'!O16+'9'!O16+'10'!O16+'услуга 9'!O16+'12'!O16+'13'!O16</f>
        <v>6621684.9600000009</v>
      </c>
      <c r="P16" s="434">
        <f>'услуга 1'!P16+'услуга 2'!P16+'6'!P16</f>
        <v>0</v>
      </c>
      <c r="Q16" s="736">
        <f>O16+P16</f>
        <v>6621684.9600000009</v>
      </c>
      <c r="R16" s="730"/>
    </row>
    <row r="17" spans="1:18" s="731" customFormat="1" ht="22.5" customHeight="1" x14ac:dyDescent="0.25">
      <c r="A17" s="735" t="s">
        <v>531</v>
      </c>
      <c r="B17" s="733">
        <v>213</v>
      </c>
      <c r="C17" s="1055"/>
      <c r="D17" s="1055"/>
      <c r="E17" s="734" t="s">
        <v>86</v>
      </c>
      <c r="F17" s="734" t="s">
        <v>86</v>
      </c>
      <c r="G17" s="734" t="s">
        <v>86</v>
      </c>
      <c r="H17" s="734" t="s">
        <v>86</v>
      </c>
      <c r="I17" s="734" t="s">
        <v>86</v>
      </c>
      <c r="J17" s="734" t="s">
        <v>86</v>
      </c>
      <c r="K17" s="734" t="s">
        <v>86</v>
      </c>
      <c r="L17" s="734" t="s">
        <v>86</v>
      </c>
      <c r="M17" s="453">
        <f>'услуга 1'!M17+'услуга 2'!M17+услуга3А!M17+'услуга 3Б'!M17+'услуга 4'!M17+'5'!M17+'6'!M17+'услуга 7'!M17+'услуга 8'!M17+'9'!M17</f>
        <v>1617627.4848</v>
      </c>
      <c r="N17" s="453">
        <f>'услуга 1'!N17+'услуга 2'!N17+услуга3А!N17+'услуга 3Б'!N17+'услуга 4'!N17+'5'!N17+'6'!N17+'услуга 7'!N17+'услуга 8'!N17+'9'!N17</f>
        <v>0</v>
      </c>
      <c r="O17" s="453">
        <f>'услуга 1'!O17+'услуга 2'!O17+услуга3А!O17+'услуга 3Б'!O17+'услуга 4'!O17+'5'!O17+'6'!O17+'услуга 7'!O17+'услуга 8'!O17+'9'!O17+'10'!O17+'услуга 9'!O17+'12'!O17+'13'!O17</f>
        <v>1999748.8579199999</v>
      </c>
      <c r="P17" s="453">
        <f>'услуга 1'!P17+'услуга 2'!P17+'6'!P17</f>
        <v>0</v>
      </c>
      <c r="Q17" s="736">
        <f>O17+P17</f>
        <v>1999748.8579199999</v>
      </c>
      <c r="R17" s="730"/>
    </row>
    <row r="18" spans="1:18" s="731" customFormat="1" ht="19.5" customHeight="1" x14ac:dyDescent="0.25">
      <c r="A18" s="737" t="s">
        <v>532</v>
      </c>
      <c r="B18" s="738"/>
      <c r="C18" s="1061"/>
      <c r="D18" s="1061"/>
      <c r="E18" s="740" t="s">
        <v>86</v>
      </c>
      <c r="F18" s="740" t="s">
        <v>86</v>
      </c>
      <c r="G18" s="740" t="s">
        <v>86</v>
      </c>
      <c r="H18" s="740" t="s">
        <v>86</v>
      </c>
      <c r="I18" s="740" t="s">
        <v>86</v>
      </c>
      <c r="J18" s="740" t="s">
        <v>86</v>
      </c>
      <c r="K18" s="740" t="s">
        <v>86</v>
      </c>
      <c r="L18" s="740" t="s">
        <v>86</v>
      </c>
      <c r="M18" s="440">
        <f>M16+M17</f>
        <v>6974009.8848000001</v>
      </c>
      <c r="N18" s="440">
        <f>N16+N17</f>
        <v>0</v>
      </c>
      <c r="O18" s="741">
        <f>O16+O17</f>
        <v>8621433.8179200012</v>
      </c>
      <c r="P18" s="741">
        <f>P16+P17</f>
        <v>0</v>
      </c>
      <c r="Q18" s="741">
        <f>Q16+Q17</f>
        <v>8621433.8179200012</v>
      </c>
      <c r="R18" s="730"/>
    </row>
    <row r="19" spans="1:18" s="731" customFormat="1" ht="19.5" customHeight="1" x14ac:dyDescent="0.25">
      <c r="A19" s="1068" t="s">
        <v>533</v>
      </c>
      <c r="B19" s="1068"/>
      <c r="C19" s="1068"/>
      <c r="D19" s="1068"/>
      <c r="E19" s="1068"/>
      <c r="F19" s="1068"/>
      <c r="G19" s="1068"/>
      <c r="H19" s="1068"/>
      <c r="I19" s="1068"/>
      <c r="J19" s="1068"/>
      <c r="K19" s="1068"/>
      <c r="L19" s="1068"/>
      <c r="M19" s="1068"/>
      <c r="N19" s="1068"/>
      <c r="O19" s="1068"/>
      <c r="P19" s="1068"/>
      <c r="Q19" s="1068"/>
      <c r="R19" s="730"/>
    </row>
    <row r="20" spans="1:18" s="731" customFormat="1" ht="20.25" customHeight="1" x14ac:dyDescent="0.25">
      <c r="A20" s="732" t="s">
        <v>493</v>
      </c>
      <c r="B20" s="742">
        <v>221</v>
      </c>
      <c r="C20" s="1065" t="s">
        <v>534</v>
      </c>
      <c r="D20" s="1065"/>
      <c r="E20" s="734" t="s">
        <v>86</v>
      </c>
      <c r="F20" s="734" t="s">
        <v>86</v>
      </c>
      <c r="G20" s="743">
        <f>'услуга 1'!G20+'услуга 2'!G20+услуга3А!G20+'услуга 3Б'!G20+'услуга 4'!G20+'5'!G20+'6'!G20+'услуга 7'!G20+'услуга 8'!G20+'9'!G20</f>
        <v>0</v>
      </c>
      <c r="H20" s="734" t="s">
        <v>86</v>
      </c>
      <c r="I20" s="734" t="s">
        <v>86</v>
      </c>
      <c r="J20" s="734" t="s">
        <v>86</v>
      </c>
      <c r="K20" s="743">
        <f>'услуга 1'!K20+'услуга 2'!K20+услуга3А!K20+'услуга 3Б'!K20+'услуга 4'!K20+'5'!K20+'6'!K20+'услуга 7'!K20+'услуга 8'!K20+'9'!K20</f>
        <v>0</v>
      </c>
      <c r="L20" s="734" t="s">
        <v>86</v>
      </c>
      <c r="M20" s="394">
        <f>'услуга 1'!M20+'услуга 2'!M20+услуга3А!M20+'услуга 3Б'!M20+'услуга 4'!M20+'5'!M20+'6'!M20+'услуга 7'!M20+'услуга 8'!M20+'9'!M20</f>
        <v>0</v>
      </c>
      <c r="N20" s="394">
        <f>'услуга 1'!N20+'услуга 2'!N20+услуга3А!N20+'услуга 3Б'!N20+'услуга 4'!N20+'5'!N20+'6'!N20+'услуга 7'!N20+'услуга 8'!N20+'9'!N20</f>
        <v>0</v>
      </c>
      <c r="O20" s="394">
        <f>'услуга 1'!O20+'услуга 2'!O20+услуга3А!O20+'услуга 3Б'!O20+'услуга 4'!O20+'5'!O20+'6'!O20+'услуга 7'!O20+'услуга 8'!O20+'9'!O20+'10'!O20+'услуга 9'!O20+'12'!O20+'13'!O20</f>
        <v>65700</v>
      </c>
      <c r="P20" s="394">
        <f>'услуга 1'!P20+'услуга 2'!P20+'6'!P20</f>
        <v>0</v>
      </c>
      <c r="Q20" s="734">
        <f>O20+P20</f>
        <v>65700</v>
      </c>
      <c r="R20" s="730"/>
    </row>
    <row r="21" spans="1:18" s="731" customFormat="1" ht="20.25" customHeight="1" x14ac:dyDescent="0.25">
      <c r="A21" s="732" t="s">
        <v>494</v>
      </c>
      <c r="B21" s="742">
        <v>222</v>
      </c>
      <c r="C21" s="1065"/>
      <c r="D21" s="1065"/>
      <c r="E21" s="734" t="s">
        <v>86</v>
      </c>
      <c r="F21" s="734" t="s">
        <v>86</v>
      </c>
      <c r="G21" s="743">
        <f>'услуга 1'!G21+'услуга 2'!G21+услуга3А!G21+'услуга 3Б'!G21+'услуга 4'!G21+'5'!G21+'6'!G21+'услуга 7'!G21+'услуга 8'!G21+'9'!G21</f>
        <v>0</v>
      </c>
      <c r="H21" s="734" t="s">
        <v>86</v>
      </c>
      <c r="I21" s="734" t="s">
        <v>86</v>
      </c>
      <c r="J21" s="734" t="s">
        <v>86</v>
      </c>
      <c r="K21" s="743">
        <f>'услуга 1'!K21+'услуга 2'!K21+услуга3А!K21+'услуга 3Б'!K21+'услуга 4'!K21+'5'!K21+'6'!K21+'услуга 7'!K21+'услуга 8'!K21+'9'!K21</f>
        <v>0</v>
      </c>
      <c r="L21" s="734" t="s">
        <v>86</v>
      </c>
      <c r="M21" s="394">
        <f>'услуга 1'!M21+'услуга 2'!M21+услуга3А!M21+'услуга 3Б'!M21+'услуга 4'!M21+'5'!M21+'6'!M21+'услуга 7'!M21+'услуга 8'!M21+'9'!M21</f>
        <v>0</v>
      </c>
      <c r="N21" s="394">
        <f>'услуга 1'!N21+'услуга 2'!N21+услуга3А!N21+'услуга 3Б'!N21+'услуга 4'!N21+'5'!N21+'6'!N21+'услуга 7'!N21+'услуга 8'!N21+'9'!N21</f>
        <v>0</v>
      </c>
      <c r="O21" s="394">
        <f>'услуга 1'!O21+'услуга 2'!O21+услуга3А!O21+'услуга 3Б'!O21+'услуга 4'!O21+'5'!O21+'6'!O21+'услуга 7'!O21+'услуга 8'!O21+'9'!O21+'10'!O21+'услуга 9'!O21+'12'!O21+'13'!O21</f>
        <v>0</v>
      </c>
      <c r="P21" s="394">
        <f>'услуга 1'!P21+'услуга 2'!P21+'6'!P21</f>
        <v>0</v>
      </c>
      <c r="Q21" s="734">
        <f>O21+P21</f>
        <v>0</v>
      </c>
      <c r="R21" s="730"/>
    </row>
    <row r="22" spans="1:18" s="731" customFormat="1" ht="32.25" customHeight="1" x14ac:dyDescent="0.25">
      <c r="A22" s="732" t="s">
        <v>535</v>
      </c>
      <c r="B22" s="744">
        <v>223</v>
      </c>
      <c r="C22" s="1055" t="s">
        <v>536</v>
      </c>
      <c r="D22" s="1055"/>
      <c r="E22" s="743">
        <f>'услуга 1'!E22+'услуга 2'!E22+услуга3А!E22+'услуга 3Б'!E22+'услуга 4'!E22+'5'!E22+'6'!E22+'услуга 7'!E22+'услуга 8'!E22+'9'!E22</f>
        <v>0</v>
      </c>
      <c r="F22" s="743">
        <f>'услуга 1'!F22+'услуга 2'!F22+услуга3А!F22+'услуга 3Б'!F22+'услуга 4'!F22+'5'!F22+'6'!F22+'услуга 7'!F22+'услуга 8'!F22+'9'!F22</f>
        <v>0</v>
      </c>
      <c r="G22" s="743">
        <f>'услуга 1'!G22+'услуга 2'!G22+услуга3А!G22+'услуга 3Б'!G22+'услуга 4'!G22+'5'!G22+'6'!G22+'услуга 7'!G22+'услуга 8'!G22+'9'!G22</f>
        <v>0</v>
      </c>
      <c r="H22" s="734">
        <f>(F22+G22+E22)/3</f>
        <v>0</v>
      </c>
      <c r="I22" s="743">
        <f>'услуга 1'!I22+'услуга 2'!I22+услуга3А!I22+'услуга 3Б'!I22+'услуга 4'!I22+'5'!I22+'6'!I22+'услуга 7'!I22+'услуга 8'!I22+'9'!I22</f>
        <v>0</v>
      </c>
      <c r="J22" s="743">
        <f>'услуга 1'!J22+'услуга 2'!J22+услуга3А!J22+'услуга 3Б'!J22+'услуга 4'!J22+'5'!J22+'6'!J22+'услуга 7'!J22+'услуга 8'!J22+'9'!J22</f>
        <v>0</v>
      </c>
      <c r="K22" s="743">
        <f>'услуга 1'!K22+'услуга 2'!K22+услуга3А!K22+'услуга 3Б'!K22+'услуга 4'!K22+'5'!K22+'6'!K22+'услуга 7'!K22+'услуга 8'!K22+'9'!K22</f>
        <v>0</v>
      </c>
      <c r="L22" s="734">
        <f>(J22+K22+I22)/3</f>
        <v>0</v>
      </c>
      <c r="M22" s="394">
        <f>'услуга 1'!M22+'услуга 2'!M22+услуга3А!M22+'услуга 3Б'!M22+'услуга 4'!M22+'5'!M22+'6'!M22+'услуга 7'!M22+'услуга 8'!M22+'9'!M22</f>
        <v>0</v>
      </c>
      <c r="N22" s="394">
        <f>'услуга 1'!N22+'услуга 2'!N22+услуга3А!N22+'услуга 3Б'!N22+'услуга 4'!N22+'5'!N22+'6'!N22+'услуга 7'!N22+'услуга 8'!N22+'9'!N22</f>
        <v>0</v>
      </c>
      <c r="O22" s="394">
        <f>'услуга 1'!O22+'услуга 2'!O22+услуга3А!O22+'услуга 3Б'!O22+'услуга 4'!O22+'5'!O22+'6'!O22+'услуга 7'!O22+'услуга 8'!O22+'9'!O22+'10'!O22+'услуга 9'!O22+'12'!O22+'13'!O22</f>
        <v>0</v>
      </c>
      <c r="P22" s="394">
        <f>'услуга 1'!P22+'услуга 2'!P22+'6'!P22</f>
        <v>0</v>
      </c>
      <c r="Q22" s="734">
        <f t="shared" ref="Q22:Q28" si="0">SUM(O22+P22)</f>
        <v>0</v>
      </c>
      <c r="R22" s="730"/>
    </row>
    <row r="23" spans="1:18" s="731" customFormat="1" ht="31.5" customHeight="1" x14ac:dyDescent="0.25">
      <c r="A23" s="745" t="s">
        <v>537</v>
      </c>
      <c r="B23" s="744" t="s">
        <v>538</v>
      </c>
      <c r="C23" s="1055" t="s">
        <v>539</v>
      </c>
      <c r="D23" s="1055"/>
      <c r="E23" s="734" t="s">
        <v>86</v>
      </c>
      <c r="F23" s="734" t="s">
        <v>86</v>
      </c>
      <c r="G23" s="734" t="s">
        <v>86</v>
      </c>
      <c r="H23" s="734" t="s">
        <v>86</v>
      </c>
      <c r="I23" s="734" t="s">
        <v>86</v>
      </c>
      <c r="J23" s="734" t="s">
        <v>86</v>
      </c>
      <c r="K23" s="734" t="s">
        <v>86</v>
      </c>
      <c r="L23" s="734" t="s">
        <v>86</v>
      </c>
      <c r="M23" s="394">
        <f>'услуга 1'!M23+'услуга 2'!M23+услуга3А!M23+'услуга 3Б'!M23+'услуга 4'!M23+'5'!M23+'6'!M23+'услуга 7'!M23+'услуга 8'!M23+'9'!M23</f>
        <v>176427.83245546202</v>
      </c>
      <c r="N23" s="394">
        <f>'услуга 1'!N23+'услуга 2'!N23+услуга3А!N23+'услуга 3Б'!N23+'услуга 4'!N23+'5'!N23+'6'!N23+'услуга 7'!N23+'услуга 8'!N23+'9'!N23</f>
        <v>0</v>
      </c>
      <c r="O23" s="394">
        <f>'услуга 1'!O23+'услуга 2'!O23+услуга3А!O23+'услуга 3Б'!O23+'услуга 4'!O23+'5'!O23+'6'!O23+'услуга 7'!O23+'услуга 8'!O23+'9'!O23+'10'!O23+'услуга 9'!O23+'12'!O23+'13'!O23</f>
        <v>176427.83245546202</v>
      </c>
      <c r="P23" s="394">
        <f>'услуга 1'!P23+'услуга 2'!P23+'6'!P23</f>
        <v>0</v>
      </c>
      <c r="Q23" s="734">
        <f t="shared" si="0"/>
        <v>176427.83245546202</v>
      </c>
      <c r="R23" s="746"/>
    </row>
    <row r="24" spans="1:18" s="731" customFormat="1" ht="40.5" customHeight="1" x14ac:dyDescent="0.25">
      <c r="A24" s="745" t="s">
        <v>540</v>
      </c>
      <c r="B24" s="744" t="s">
        <v>541</v>
      </c>
      <c r="C24" s="1055"/>
      <c r="D24" s="1055"/>
      <c r="E24" s="734" t="s">
        <v>86</v>
      </c>
      <c r="F24" s="734" t="s">
        <v>86</v>
      </c>
      <c r="G24" s="734" t="s">
        <v>86</v>
      </c>
      <c r="H24" s="734" t="s">
        <v>86</v>
      </c>
      <c r="I24" s="734" t="s">
        <v>86</v>
      </c>
      <c r="J24" s="734" t="s">
        <v>86</v>
      </c>
      <c r="K24" s="734" t="s">
        <v>86</v>
      </c>
      <c r="L24" s="734" t="s">
        <v>86</v>
      </c>
      <c r="M24" s="394">
        <f>'услуга 1'!M24+'услуга 2'!M24+услуга3А!M24+'услуга 3Б'!M24+'услуга 4'!M24+'5'!M24+'6'!M24+'услуга 7'!M24+'услуга 8'!M24+'9'!M24</f>
        <v>976592.72678938112</v>
      </c>
      <c r="N24" s="394">
        <f>'услуга 1'!N24+'услуга 2'!N24+услуга3А!N24+'услуга 3Б'!N24+'услуга 4'!N24+'5'!N24+'6'!N24+'услуга 7'!N24+'услуга 8'!N24+'9'!N24</f>
        <v>0</v>
      </c>
      <c r="O24" s="394">
        <f>'услуга 1'!O24+'услуга 2'!O24+услуга3А!O24+'услуга 3Б'!O24+'услуга 4'!O24+'5'!O24+'6'!O24+'услуга 7'!O24+'услуга 8'!O24+'9'!O24+'10'!O24+'услуга 9'!O24+'12'!O24+'13'!O24</f>
        <v>976592.72678938112</v>
      </c>
      <c r="P24" s="394">
        <f>'услуга 1'!P24+'услуга 2'!P24+'6'!P24</f>
        <v>0</v>
      </c>
      <c r="Q24" s="734">
        <f t="shared" si="0"/>
        <v>976592.72678938112</v>
      </c>
      <c r="R24" s="746"/>
    </row>
    <row r="25" spans="1:18" s="731" customFormat="1" ht="39.75" customHeight="1" x14ac:dyDescent="0.25">
      <c r="A25" s="745" t="s">
        <v>542</v>
      </c>
      <c r="B25" s="744" t="s">
        <v>543</v>
      </c>
      <c r="C25" s="1055" t="s">
        <v>544</v>
      </c>
      <c r="D25" s="1055"/>
      <c r="E25" s="743">
        <f>'услуга 1'!E25+'услуга 2'!E25+услуга3А!E25+'услуга 3Б'!E25+'услуга 4'!E25+'5'!E25+'6'!E25+'услуга 7'!E25+'услуга 8'!E25+'9'!E25</f>
        <v>0</v>
      </c>
      <c r="F25" s="743">
        <f>'услуга 1'!F25+'услуга 2'!F25+услуга3А!F25+'услуга 3Б'!F25+'услуга 4'!F25+'5'!F25+'6'!F25+'услуга 7'!F25+'услуга 8'!F25+'9'!F25</f>
        <v>0</v>
      </c>
      <c r="G25" s="743">
        <f>'услуга 1'!G25+'услуга 2'!G25+услуга3А!G25+'услуга 3Б'!G25+'услуга 4'!G25+'5'!G25+'6'!G25+'услуга 7'!G25+'услуга 8'!G25+'9'!G25</f>
        <v>0</v>
      </c>
      <c r="H25" s="734">
        <f>(F25+G25+E25)/3</f>
        <v>0</v>
      </c>
      <c r="I25" s="743">
        <f>'услуга 1'!I25+'услуга 2'!I25+услуга3А!I25+'услуга 3Б'!I25+'услуга 4'!I25+'5'!I25+'6'!I25+'услуга 7'!I25+'услуга 8'!I25+'9'!I25</f>
        <v>0</v>
      </c>
      <c r="J25" s="743">
        <f>'услуга 1'!J25+'услуга 2'!J25+услуга3А!J25+'услуга 3Б'!J25+'услуга 4'!J25+'5'!J25+'6'!J25+'услуга 7'!J25+'услуга 8'!J25+'9'!J25</f>
        <v>0</v>
      </c>
      <c r="K25" s="743">
        <f>'услуга 1'!K25+'услуга 2'!K25+услуга3А!K25+'услуга 3Б'!K25+'услуга 4'!K25+'5'!K25+'6'!K25+'услуга 7'!K25+'услуга 8'!K25+'9'!K25</f>
        <v>0</v>
      </c>
      <c r="L25" s="734">
        <f>(J25+K25+I25)/3</f>
        <v>0</v>
      </c>
      <c r="M25" s="394">
        <f>'услуга 1'!M25+'услуга 2'!M25+услуга3А!M25+'услуга 3Б'!M25+'услуга 4'!M25+'5'!M25+'6'!M25+'услуга 7'!M25+'услуга 8'!M25+'9'!M25</f>
        <v>0</v>
      </c>
      <c r="N25" s="394">
        <f>'услуга 1'!N25+'услуга 2'!N25+услуга3А!N25+'услуга 3Б'!N25+'услуга 4'!N25+'5'!N25+'6'!N25+'услуга 7'!N25+'услуга 8'!N25+'9'!N25</f>
        <v>0</v>
      </c>
      <c r="O25" s="394">
        <f>'услуга 1'!O25+'услуга 2'!O25+услуга3А!O25+'услуга 3Б'!O25+'услуга 4'!O25+'5'!O25+'6'!O25+'услуга 7'!O25+'услуга 8'!O25+'9'!O25+'10'!O25+'услуга 9'!O25+'12'!O25+'13'!O25</f>
        <v>36051.907280273794</v>
      </c>
      <c r="P25" s="394">
        <f>'услуга 1'!P25+'услуга 2'!P25+'6'!P25</f>
        <v>0</v>
      </c>
      <c r="Q25" s="734">
        <f t="shared" si="0"/>
        <v>36051.907280273794</v>
      </c>
      <c r="R25" s="746"/>
    </row>
    <row r="26" spans="1:18" s="731" customFormat="1" ht="34.5" customHeight="1" x14ac:dyDescent="0.25">
      <c r="A26" s="745" t="s">
        <v>545</v>
      </c>
      <c r="B26" s="744" t="s">
        <v>496</v>
      </c>
      <c r="C26" s="1055" t="s">
        <v>546</v>
      </c>
      <c r="D26" s="1055"/>
      <c r="E26" s="734" t="s">
        <v>86</v>
      </c>
      <c r="F26" s="734" t="s">
        <v>86</v>
      </c>
      <c r="G26" s="734" t="s">
        <v>86</v>
      </c>
      <c r="H26" s="734" t="s">
        <v>86</v>
      </c>
      <c r="I26" s="734" t="s">
        <v>86</v>
      </c>
      <c r="J26" s="734" t="s">
        <v>86</v>
      </c>
      <c r="K26" s="734" t="s">
        <v>86</v>
      </c>
      <c r="L26" s="734" t="s">
        <v>86</v>
      </c>
      <c r="M26" s="394">
        <f>'услуга 1'!M26+'услуга 2'!M26+услуга3А!M26+'услуга 3Б'!M26+'услуга 4'!M26+'5'!M26+'6'!M26+'услуга 7'!M26+'услуга 8'!M26+'9'!M26</f>
        <v>0</v>
      </c>
      <c r="N26" s="394">
        <f>'услуга 1'!N26+'услуга 2'!N26+услуга3А!N26+'услуга 3Б'!N26+'услуга 4'!N26+'5'!N26+'6'!N26+'услуга 7'!N26+'услуга 8'!N26+'9'!N26</f>
        <v>0</v>
      </c>
      <c r="O26" s="394">
        <f>'услуга 1'!O26+'услуга 2'!O26+услуга3А!O26+'услуга 3Б'!O26+'услуга 4'!O26+'5'!O26+'6'!O26+'услуга 7'!O26+'услуга 8'!O26+'9'!O26+'10'!O26+'услуга 9'!O26+'12'!O26+'13'!O26</f>
        <v>0</v>
      </c>
      <c r="P26" s="394">
        <f>'услуга 1'!P26+'услуга 2'!P26+'6'!P26</f>
        <v>0</v>
      </c>
      <c r="Q26" s="734">
        <f t="shared" si="0"/>
        <v>0</v>
      </c>
      <c r="R26" s="730"/>
    </row>
    <row r="27" spans="1:18" s="731" customFormat="1" ht="17.45" customHeight="1" x14ac:dyDescent="0.25">
      <c r="A27" s="745" t="s">
        <v>547</v>
      </c>
      <c r="B27" s="744" t="s">
        <v>548</v>
      </c>
      <c r="C27" s="1055"/>
      <c r="D27" s="1055"/>
      <c r="E27" s="734" t="s">
        <v>86</v>
      </c>
      <c r="F27" s="734" t="s">
        <v>86</v>
      </c>
      <c r="G27" s="734" t="s">
        <v>86</v>
      </c>
      <c r="H27" s="734" t="s">
        <v>86</v>
      </c>
      <c r="I27" s="734" t="s">
        <v>86</v>
      </c>
      <c r="J27" s="734" t="s">
        <v>86</v>
      </c>
      <c r="K27" s="734" t="s">
        <v>86</v>
      </c>
      <c r="L27" s="734" t="s">
        <v>86</v>
      </c>
      <c r="M27" s="394">
        <f>'услуга 1'!M27+'услуга 2'!M27+услуга3А!M27+'услуга 3Б'!M27+'услуга 4'!M27+'5'!M27+'6'!M27+'услуга 7'!M27+'услуга 8'!M27+'9'!M27</f>
        <v>0</v>
      </c>
      <c r="N27" s="394">
        <f>'услуга 1'!N27+'услуга 2'!N27+услуга3А!N27+'услуга 3Б'!N27+'услуга 4'!N27+'5'!N27+'6'!N27+'услуга 7'!N27+'услуга 8'!N27+'9'!N27</f>
        <v>0</v>
      </c>
      <c r="O27" s="394">
        <f>'услуга 1'!O27+'услуга 2'!O27+услуга3А!O27+'услуга 3Б'!O27+'услуга 4'!O27+'5'!O27+'6'!O27+'услуга 7'!O27+'услуга 8'!O27+'9'!O27+'10'!O27+'услуга 9'!O27+'12'!O27+'13'!O27</f>
        <v>0</v>
      </c>
      <c r="P27" s="394">
        <f>'услуга 1'!P27+'услуга 2'!P27+'6'!P27</f>
        <v>0</v>
      </c>
      <c r="Q27" s="734">
        <f t="shared" si="0"/>
        <v>0</v>
      </c>
      <c r="R27" s="730"/>
    </row>
    <row r="28" spans="1:18" s="731" customFormat="1" ht="17.45" customHeight="1" x14ac:dyDescent="0.25">
      <c r="A28" s="745" t="s">
        <v>549</v>
      </c>
      <c r="B28" s="744" t="s">
        <v>550</v>
      </c>
      <c r="C28" s="1055"/>
      <c r="D28" s="1055"/>
      <c r="E28" s="734" t="s">
        <v>86</v>
      </c>
      <c r="F28" s="734" t="s">
        <v>86</v>
      </c>
      <c r="G28" s="734" t="s">
        <v>86</v>
      </c>
      <c r="H28" s="734" t="s">
        <v>86</v>
      </c>
      <c r="I28" s="734" t="s">
        <v>86</v>
      </c>
      <c r="J28" s="734" t="s">
        <v>86</v>
      </c>
      <c r="K28" s="734" t="s">
        <v>86</v>
      </c>
      <c r="L28" s="734" t="s">
        <v>86</v>
      </c>
      <c r="M28" s="394">
        <f>'услуга 1'!M28+'услуга 2'!M28+услуга3А!M28+'услуга 3Б'!M28+'услуга 4'!M28+'5'!M28+'6'!M28+'услуга 7'!M28+'услуга 8'!M28+'9'!M28</f>
        <v>1471680.03884932</v>
      </c>
      <c r="N28" s="394">
        <f>'услуга 1'!N28+'услуга 2'!N28+услуга3А!N28+'услуга 3Б'!N28+'услуга 4'!N28+'5'!N28+'6'!N28+'услуга 7'!N28+'услуга 8'!N28+'9'!N28</f>
        <v>0</v>
      </c>
      <c r="O28" s="394">
        <f>'услуга 1'!O28+'услуга 2'!O28+услуга3А!O28+'услуга 3Б'!O28+'услуга 4'!O28+'5'!O28+'6'!O28+'услуга 7'!O28+'услуга 8'!O28+'9'!O28+'10'!O28+'услуга 9'!O28+'12'!O28+'13'!O28</f>
        <v>1471680.03884932</v>
      </c>
      <c r="P28" s="394">
        <f>'услуга 1'!P28+'услуга 2'!P28+'6'!P28</f>
        <v>0</v>
      </c>
      <c r="Q28" s="734">
        <f t="shared" si="0"/>
        <v>1471680.03884932</v>
      </c>
      <c r="R28" s="730"/>
    </row>
    <row r="29" spans="1:18" s="731" customFormat="1" ht="19.5" customHeight="1" x14ac:dyDescent="0.25">
      <c r="A29" s="737" t="s">
        <v>551</v>
      </c>
      <c r="B29" s="739"/>
      <c r="C29" s="1061"/>
      <c r="D29" s="1061"/>
      <c r="E29" s="740" t="s">
        <v>86</v>
      </c>
      <c r="F29" s="740" t="s">
        <v>86</v>
      </c>
      <c r="G29" s="740" t="s">
        <v>86</v>
      </c>
      <c r="H29" s="740" t="s">
        <v>86</v>
      </c>
      <c r="I29" s="740" t="s">
        <v>86</v>
      </c>
      <c r="J29" s="740" t="s">
        <v>86</v>
      </c>
      <c r="K29" s="740" t="s">
        <v>86</v>
      </c>
      <c r="L29" s="740" t="s">
        <v>86</v>
      </c>
      <c r="M29" s="450">
        <f>M20+M21+M22+M23+M24+M25+M26+M27+M28</f>
        <v>2624700.5980941635</v>
      </c>
      <c r="N29" s="450">
        <f>N20+N21+N22+N23+N24+N25+N26+N27+N28</f>
        <v>0</v>
      </c>
      <c r="O29" s="450">
        <f>O20+O21+O22+O23+O24+O25+O26+O27+O28</f>
        <v>2726452.5053744372</v>
      </c>
      <c r="P29" s="450">
        <f>P20+P21+P22+P23+P24+P25+P26+P27+P28</f>
        <v>0</v>
      </c>
      <c r="Q29" s="747">
        <f>SUM(Q20:Q28)</f>
        <v>2726452.5053744372</v>
      </c>
      <c r="R29" s="730"/>
    </row>
    <row r="30" spans="1:18" s="731" customFormat="1" ht="20.25" customHeight="1" x14ac:dyDescent="0.25">
      <c r="A30" s="1059" t="s">
        <v>552</v>
      </c>
      <c r="B30" s="1059"/>
      <c r="C30" s="1059"/>
      <c r="D30" s="1059"/>
      <c r="E30" s="1059"/>
      <c r="F30" s="1059"/>
      <c r="G30" s="1059"/>
      <c r="H30" s="1059"/>
      <c r="I30" s="1059"/>
      <c r="J30" s="1059"/>
      <c r="K30" s="1059"/>
      <c r="L30" s="1059"/>
      <c r="M30" s="1059"/>
      <c r="N30" s="1059"/>
      <c r="O30" s="1059"/>
      <c r="P30" s="1059"/>
      <c r="Q30" s="451">
        <f>'Прил.8 ст.211'!AV52</f>
        <v>1.3265841908539804</v>
      </c>
      <c r="R30" s="730"/>
    </row>
    <row r="31" spans="1:18" s="731" customFormat="1" ht="18" customHeight="1" x14ac:dyDescent="0.25">
      <c r="A31" s="1059" t="s">
        <v>553</v>
      </c>
      <c r="B31" s="1059"/>
      <c r="C31" s="1059"/>
      <c r="D31" s="1059"/>
      <c r="E31" s="1059"/>
      <c r="F31" s="1059"/>
      <c r="G31" s="1059"/>
      <c r="H31" s="1059"/>
      <c r="I31" s="1059"/>
      <c r="J31" s="1059"/>
      <c r="K31" s="1059"/>
      <c r="L31" s="1059"/>
      <c r="M31" s="1059"/>
      <c r="N31" s="1059"/>
      <c r="O31" s="1059"/>
      <c r="P31" s="1059"/>
      <c r="Q31" s="748">
        <f>'Прил.4 площади'!Q83</f>
        <v>0.35724724817315695</v>
      </c>
      <c r="R31" s="730"/>
    </row>
    <row r="32" spans="1:18" ht="17.25" customHeight="1" x14ac:dyDescent="0.2">
      <c r="A32" s="1060" t="s">
        <v>554</v>
      </c>
      <c r="B32" s="1060"/>
      <c r="C32" s="1060"/>
      <c r="D32" s="1060"/>
      <c r="E32" s="1060"/>
      <c r="F32" s="1060"/>
      <c r="G32" s="1060"/>
      <c r="H32" s="1060"/>
      <c r="I32" s="1060"/>
      <c r="J32" s="1060"/>
      <c r="K32" s="1060"/>
      <c r="L32" s="1060"/>
      <c r="M32" s="1060"/>
      <c r="N32" s="1060"/>
      <c r="O32" s="1060"/>
      <c r="P32" s="1060"/>
      <c r="Q32" s="1060"/>
    </row>
    <row r="33" spans="1:20" s="731" customFormat="1" ht="17.25" customHeight="1" x14ac:dyDescent="0.25">
      <c r="A33" s="732" t="s">
        <v>491</v>
      </c>
      <c r="B33" s="742">
        <v>212</v>
      </c>
      <c r="C33" s="1055" t="s">
        <v>534</v>
      </c>
      <c r="D33" s="1055"/>
      <c r="E33" s="734" t="s">
        <v>86</v>
      </c>
      <c r="F33" s="734" t="s">
        <v>86</v>
      </c>
      <c r="G33" s="743">
        <f>'услуга 1'!G33+'услуга 2'!G33+услуга3А!G33+'услуга 3Б'!G33+'услуга 4'!G33+'5'!G33+'6'!G33+'услуга 7'!G33+'услуга 8'!G33+'9'!G33</f>
        <v>0</v>
      </c>
      <c r="H33" s="734" t="s">
        <v>86</v>
      </c>
      <c r="I33" s="734" t="s">
        <v>86</v>
      </c>
      <c r="J33" s="734" t="s">
        <v>86</v>
      </c>
      <c r="K33" s="743">
        <f>'услуга 1'!K33+'услуга 2'!K33+услуга3А!K33+'услуга 3Б'!K33+'услуга 4'!K33+'5'!K33+'6'!K33+'услуга 7'!K33+'услуга 8'!K33+'9'!K33</f>
        <v>0</v>
      </c>
      <c r="L33" s="734" t="s">
        <v>86</v>
      </c>
      <c r="M33" s="394">
        <f>'услуга 1'!M33+'услуга 2'!M33+услуга3А!M33+'услуга 3Б'!M33+'услуга 4'!M33+'5'!M33+'6'!M33+'услуга 7'!M33+'услуга 8'!M33+'9'!M33</f>
        <v>0</v>
      </c>
      <c r="N33" s="394">
        <f>'услуга 1'!N33+'услуга 2'!N33+услуга3А!N33+'услуга 3Б'!N33+'услуга 4'!N33+'5'!N33+'6'!N33+'услуга 7'!N33+'услуга 8'!N33+'9'!N33</f>
        <v>0</v>
      </c>
      <c r="O33" s="435">
        <f>'услуга 1'!O33+'услуга 2'!O33+услуга3А!O33+'услуга 3Б'!O33+'услуга 4'!O33+'5'!O33+'6'!O33+'услуга 7'!O33+'услуга 8'!O33+'9'!O33+'10'!O33+'услуга 9'!O33+'12'!O33+'13'!O33</f>
        <v>14454</v>
      </c>
      <c r="P33" s="394">
        <f>'услуга 1'!P33+'услуга 2'!P33+'6'!P33</f>
        <v>0</v>
      </c>
      <c r="Q33" s="734">
        <f t="shared" ref="Q33:Q39" si="1">O33+P33</f>
        <v>14454</v>
      </c>
      <c r="R33" s="730"/>
    </row>
    <row r="34" spans="1:20" s="731" customFormat="1" ht="17.25" customHeight="1" x14ac:dyDescent="0.25">
      <c r="A34" s="732" t="s">
        <v>500</v>
      </c>
      <c r="B34" s="742">
        <v>262</v>
      </c>
      <c r="C34" s="1055"/>
      <c r="D34" s="1055"/>
      <c r="E34" s="734" t="s">
        <v>86</v>
      </c>
      <c r="F34" s="734" t="s">
        <v>86</v>
      </c>
      <c r="G34" s="743">
        <f>'услуга 1'!G34+'услуга 2'!G34+услуга3А!G34+'услуга 3Б'!G34+'услуга 4'!G34+'5'!G34+'6'!G34+'услуга 7'!G34+'услуга 8'!G34+'9'!G34</f>
        <v>0</v>
      </c>
      <c r="H34" s="734" t="s">
        <v>86</v>
      </c>
      <c r="I34" s="734" t="s">
        <v>86</v>
      </c>
      <c r="J34" s="734" t="s">
        <v>86</v>
      </c>
      <c r="K34" s="743">
        <f>'услуга 1'!K34+'услуга 2'!K34+услуга3А!K34+'услуга 3Б'!K34+'услуга 4'!K34+'5'!K34+'6'!K34+'услуга 7'!K34+'услуга 8'!K34+'9'!K34</f>
        <v>0</v>
      </c>
      <c r="L34" s="734" t="s">
        <v>86</v>
      </c>
      <c r="M34" s="394">
        <f>'услуга 1'!M34+'услуга 2'!M34+услуга3А!M34+'услуга 3Б'!M34+'услуга 4'!M34+'5'!M34+'6'!M34+'услуга 7'!M34+'услуга 8'!M34+'9'!M34</f>
        <v>0</v>
      </c>
      <c r="N34" s="394">
        <f>'услуга 1'!N34+'услуга 2'!N34+услуга3А!N34+'услуга 3Б'!N34+'услуга 4'!N34+'5'!N34+'6'!N34+'услуга 7'!N34+'услуга 8'!N34+'9'!N34</f>
        <v>0</v>
      </c>
      <c r="O34" s="435">
        <f>'услуга 1'!O34+'услуга 2'!O34+услуга3А!O34+'услуга 3Б'!O34+'услуга 4'!O34+'5'!O34+'6'!O34+'услуга 7'!O34+'услуга 8'!O34+'9'!O34+'10'!O34+'услуга 9'!O34+'12'!O34+'13'!O34</f>
        <v>0</v>
      </c>
      <c r="P34" s="394">
        <f>'услуга 1'!P34+'услуга 2'!P34+'6'!P34</f>
        <v>0</v>
      </c>
      <c r="Q34" s="734">
        <f t="shared" si="1"/>
        <v>0</v>
      </c>
      <c r="R34" s="730"/>
    </row>
    <row r="35" spans="1:20" s="731" customFormat="1" ht="19.5" customHeight="1" x14ac:dyDescent="0.25">
      <c r="A35" s="732" t="s">
        <v>497</v>
      </c>
      <c r="B35" s="742">
        <v>225</v>
      </c>
      <c r="C35" s="1055" t="s">
        <v>555</v>
      </c>
      <c r="D35" s="1055"/>
      <c r="E35" s="743">
        <f>'услуга 1'!E35+'услуга 2'!E35+услуга3А!E35+'услуга 3Б'!E35+'услуга 4'!E35+'5'!E35+'6'!E35+'услуга 7'!E35+'услуга 8'!E35+'9'!E35</f>
        <v>0</v>
      </c>
      <c r="F35" s="743">
        <f>'услуга 1'!F35+'услуга 2'!F35+услуга3А!F35+'услуга 3Б'!F35+'услуга 4'!F35+'5'!F35+'6'!F35+'услуга 7'!F35+'услуга 8'!F35+'9'!F35</f>
        <v>0</v>
      </c>
      <c r="G35" s="743">
        <f>'услуга 1'!G35+'услуга 2'!G35+услуга3А!G35+'услуга 3Б'!G35+'услуга 4'!G35+'5'!G35+'6'!G35+'услуга 7'!G35+'услуга 8'!G35+'9'!G35</f>
        <v>0</v>
      </c>
      <c r="H35" s="734">
        <f>(F35+G35+E35)/3</f>
        <v>0</v>
      </c>
      <c r="I35" s="743">
        <f>'услуга 1'!I35+'услуга 2'!I35+услуга3А!I35+'услуга 3Б'!I35+'услуга 4'!I35+'5'!I35+'6'!I35+'услуга 7'!I35+'услуга 8'!I35+'9'!I35</f>
        <v>0</v>
      </c>
      <c r="J35" s="743">
        <f>'услуга 1'!J35+'услуга 2'!J35+услуга3А!J35+'услуга 3Б'!J35+'услуга 4'!J35+'5'!J35+'6'!J35+'услуга 7'!J35+'услуга 8'!J35+'9'!J35</f>
        <v>0</v>
      </c>
      <c r="K35" s="743">
        <f>'услуга 1'!K35+'услуга 2'!K35+услуга3А!K35+'услуга 3Б'!K35+'услуга 4'!K35+'5'!K35+'6'!K35+'услуга 7'!K35+'услуга 8'!K35+'9'!K35</f>
        <v>0</v>
      </c>
      <c r="L35" s="734">
        <f>(J35+K35+I35)/3</f>
        <v>0</v>
      </c>
      <c r="M35" s="394">
        <f>'услуга 1'!M35+'услуга 2'!M35+услуга3А!M35+'услуга 3Б'!M35+'услуга 4'!M35+'5'!M35+'6'!M35+'услуга 7'!M35+'услуга 8'!M35+'9'!M35</f>
        <v>0</v>
      </c>
      <c r="N35" s="394">
        <f>'услуга 1'!N35+'услуга 2'!N35+услуга3А!N35+'услуга 3Б'!N35+'услуга 4'!N35+'5'!N35+'6'!N35+'услуга 7'!N35+'услуга 8'!N35+'9'!N35</f>
        <v>0</v>
      </c>
      <c r="O35" s="435">
        <f>'услуга 1'!O35+'услуга 2'!O35+услуга3А!O35+'услуга 3Б'!O35+'услуга 4'!O35+'5'!O35+'6'!O35+'услуга 7'!O35+'услуга 8'!O35+'9'!O35+'10'!O35+'услуга 9'!O35+'12'!O35+'13'!O35</f>
        <v>371537.13810008322</v>
      </c>
      <c r="P35" s="394">
        <f>'услуга 1'!P35+'услуга 2'!P35+'6'!P35</f>
        <v>0</v>
      </c>
      <c r="Q35" s="734">
        <f t="shared" si="1"/>
        <v>371537.13810008322</v>
      </c>
      <c r="R35" s="730"/>
    </row>
    <row r="36" spans="1:20" s="731" customFormat="1" ht="19.5" customHeight="1" x14ac:dyDescent="0.25">
      <c r="A36" s="732" t="s">
        <v>498</v>
      </c>
      <c r="B36" s="742">
        <v>226</v>
      </c>
      <c r="C36" s="1055"/>
      <c r="D36" s="1055"/>
      <c r="E36" s="743">
        <f>'услуга 1'!E36+'услуга 2'!E36+услуга3А!E36+'услуга 3Б'!E36+'услуга 4'!E36+'5'!E36+'6'!E36+'услуга 7'!E36+'услуга 8'!E36+'9'!E36</f>
        <v>0</v>
      </c>
      <c r="F36" s="743">
        <f>'услуга 1'!F36+'услуга 2'!F36+услуга3А!F36+'услуга 3Б'!F36+'услуга 4'!F36+'5'!F36+'6'!F36+'услуга 7'!F36+'услуга 8'!F36+'9'!F36</f>
        <v>0</v>
      </c>
      <c r="G36" s="743">
        <f>'услуга 1'!G36+'услуга 2'!G36+услуга3А!G36+'услуга 3Б'!G36+'услуга 4'!G36+'5'!G36+'6'!G36+'услуга 7'!G36+'услуга 8'!G36+'9'!G36</f>
        <v>0</v>
      </c>
      <c r="H36" s="734">
        <f>(F36+G36+E36)/3</f>
        <v>0</v>
      </c>
      <c r="I36" s="743">
        <f>'услуга 1'!I36+'услуга 2'!I36+услуга3А!I36+'услуга 3Б'!I36+'услуга 4'!I36+'5'!I36+'6'!I36+'услуга 7'!I36+'услуга 8'!I36+'9'!I36</f>
        <v>0</v>
      </c>
      <c r="J36" s="743">
        <f>'услуга 1'!J36+'услуга 2'!J36+услуга3А!J36+'услуга 3Б'!J36+'услуга 4'!J36+'5'!J36+'6'!J36+'услуга 7'!J36+'услуга 8'!J36+'9'!J36</f>
        <v>0</v>
      </c>
      <c r="K36" s="743">
        <f>'услуга 1'!K36+'услуга 2'!K36+услуга3А!K36+'услуга 3Б'!K36+'услуга 4'!K36+'5'!K36+'6'!K36+'услуга 7'!K36+'услуга 8'!K36+'9'!K36</f>
        <v>0</v>
      </c>
      <c r="L36" s="734">
        <f>(J36+K36+I36)/3</f>
        <v>0</v>
      </c>
      <c r="M36" s="394">
        <f>'услуга 1'!M36+'услуга 2'!M36+услуга3А!M36+'услуга 3Б'!M36+'услуга 4'!M36+'5'!M36+'6'!M36+'услуга 7'!M36+'услуга 8'!M36+'9'!M36</f>
        <v>0</v>
      </c>
      <c r="N36" s="394">
        <f>'услуга 1'!N36+'услуга 2'!N36+услуга3А!N36+'услуга 3Б'!N36+'услуга 4'!N36+'5'!N36+'6'!N36+'услуга 7'!N36+'услуга 8'!N36+'9'!N36</f>
        <v>0</v>
      </c>
      <c r="O36" s="435">
        <f>'услуга 1'!O36+'услуга 2'!O36+услуга3А!O36+'услуга 3Б'!O36+'услуга 4'!O36+'5'!O36+'6'!O36+'услуга 7'!O36+'услуга 8'!O36+'9'!O36+'10'!O36+'услуга 9'!O36+'12'!O36+'13'!O36</f>
        <v>885330.86</v>
      </c>
      <c r="P36" s="394">
        <f>'услуга 1'!P36+'услуга 2'!P36+'6'!P36</f>
        <v>0</v>
      </c>
      <c r="Q36" s="734">
        <f t="shared" si="1"/>
        <v>885330.86</v>
      </c>
      <c r="R36" s="730"/>
    </row>
    <row r="37" spans="1:20" s="731" customFormat="1" ht="66" customHeight="1" x14ac:dyDescent="0.25">
      <c r="A37" s="732" t="s">
        <v>505</v>
      </c>
      <c r="B37" s="742">
        <v>340</v>
      </c>
      <c r="C37" s="1055" t="s">
        <v>534</v>
      </c>
      <c r="D37" s="1055"/>
      <c r="E37" s="734" t="s">
        <v>86</v>
      </c>
      <c r="F37" s="734" t="s">
        <v>86</v>
      </c>
      <c r="G37" s="743">
        <f>'услуга 1'!G37+'услуга 2'!G37+услуга3А!G37+'услуга 3Б'!G37+'услуга 4'!G37+'5'!G37+'6'!G37+'услуга 7'!G37+'услуга 8'!G37+'9'!G37</f>
        <v>0</v>
      </c>
      <c r="H37" s="734" t="s">
        <v>86</v>
      </c>
      <c r="I37" s="734" t="s">
        <v>86</v>
      </c>
      <c r="J37" s="734" t="s">
        <v>86</v>
      </c>
      <c r="K37" s="743">
        <f>'услуга 1'!K37+'услуга 2'!K37+услуга3А!K37+'услуга 3Б'!K37+'услуга 4'!K37+'5'!K37+'6'!K37+'услуга 7'!K37+'услуга 8'!K37+'9'!K37</f>
        <v>0</v>
      </c>
      <c r="L37" s="734" t="s">
        <v>86</v>
      </c>
      <c r="M37" s="394">
        <f>'услуга 1'!M37+'услуга 2'!M37+услуга3А!M37+'услуга 3Б'!M37+'услуга 4'!M37+'5'!M37+'6'!M37+'услуга 7'!M37+'услуга 8'!M37+'9'!M37</f>
        <v>0</v>
      </c>
      <c r="N37" s="394">
        <f>'услуга 1'!N37+'услуга 2'!N37+услуга3А!N37+'услуга 3Б'!N37+'услуга 4'!N37+'5'!N37+'6'!N37+'услуга 7'!N37+'услуга 8'!N37+'9'!N37</f>
        <v>0</v>
      </c>
      <c r="O37" s="435">
        <f>'услуга 1'!O37+'услуга 2'!O37+услуга3А!O37+'услуга 3Б'!O37+'услуга 4'!O37+'5'!O37+'6'!O37+'услуга 7'!O37+'услуга 8'!O37+'9'!O37+'10'!O37+'услуга 9'!O37+'12'!O37+'13'!O37</f>
        <v>4335032</v>
      </c>
      <c r="P37" s="394">
        <f>'услуга 1'!P37+'услуга 2'!P37+'6'!P37</f>
        <v>0</v>
      </c>
      <c r="Q37" s="734">
        <f t="shared" si="1"/>
        <v>4335032</v>
      </c>
      <c r="R37" s="730"/>
    </row>
    <row r="38" spans="1:20" s="731" customFormat="1" ht="60" customHeight="1" x14ac:dyDescent="0.25">
      <c r="A38" s="732" t="s">
        <v>506</v>
      </c>
      <c r="B38" s="742">
        <v>340</v>
      </c>
      <c r="C38" s="1055" t="s">
        <v>556</v>
      </c>
      <c r="D38" s="1055"/>
      <c r="E38" s="734" t="s">
        <v>86</v>
      </c>
      <c r="F38" s="734" t="s">
        <v>86</v>
      </c>
      <c r="G38" s="743">
        <f>'услуга 1'!G38+'услуга 2'!G38+услуга3А!G38+'услуга 3Б'!G38+'услуга 4'!G38+'5'!G38+'6'!G38+'услуга 7'!G38+'услуга 8'!G38+'9'!G38</f>
        <v>0</v>
      </c>
      <c r="H38" s="734" t="s">
        <v>86</v>
      </c>
      <c r="I38" s="734" t="s">
        <v>86</v>
      </c>
      <c r="J38" s="734" t="s">
        <v>86</v>
      </c>
      <c r="K38" s="743">
        <f>'услуга 1'!K38+'услуга 2'!K38+услуга3А!K38+'услуга 3Б'!K38+'услуга 4'!K38+'5'!K38+'6'!K38+'услуга 7'!K38+'услуга 8'!K38+'9'!K38</f>
        <v>0</v>
      </c>
      <c r="L38" s="734" t="s">
        <v>86</v>
      </c>
      <c r="M38" s="394">
        <f>'услуга 1'!M38+'услуга 2'!M38+услуга3А!M38+'услуга 3Б'!M38+'услуга 4'!M38+'5'!M38+'6'!M38+'услуга 7'!M38+'услуга 8'!M38+'9'!M38</f>
        <v>0</v>
      </c>
      <c r="N38" s="394">
        <f>'услуга 1'!N38+'услуга 2'!N38+услуга3А!N38+'услуга 3Б'!N38+'услуга 4'!N38+'5'!N38+'6'!N38+'услуга 7'!N38+'услуга 8'!N38+'9'!N38</f>
        <v>0</v>
      </c>
      <c r="O38" s="435">
        <f>'услуга 1'!O38+'услуга 2'!O38+услуга3А!O38+'услуга 3Б'!O38+'услуга 4'!O38+'5'!O38+'6'!O38+'услуга 7'!O38+'услуга 8'!O38+'9'!O38+'10'!O38+'услуга 9'!O38+'12'!O38+'13'!O38</f>
        <v>0</v>
      </c>
      <c r="P38" s="394">
        <f>'услуга 1'!P38+'услуга 2'!P38+'6'!P38</f>
        <v>0</v>
      </c>
      <c r="Q38" s="734">
        <f t="shared" si="1"/>
        <v>0</v>
      </c>
      <c r="R38" s="1064"/>
      <c r="S38" s="1064"/>
      <c r="T38" s="1064"/>
    </row>
    <row r="39" spans="1:20" s="731" customFormat="1" ht="70.900000000000006" customHeight="1" x14ac:dyDescent="0.25">
      <c r="A39" s="745" t="s">
        <v>557</v>
      </c>
      <c r="B39" s="742" t="s">
        <v>558</v>
      </c>
      <c r="C39" s="1055" t="s">
        <v>559</v>
      </c>
      <c r="D39" s="1055"/>
      <c r="E39" s="734" t="s">
        <v>86</v>
      </c>
      <c r="F39" s="734" t="s">
        <v>86</v>
      </c>
      <c r="G39" s="743">
        <f>'услуга 1'!G39+'услуга 2'!G39+услуга3А!G39+'услуга 3Б'!G39+'услуга 4'!G39+'5'!G39+'6'!G39+'услуга 7'!G39+'услуга 8'!G39+'9'!G39</f>
        <v>0</v>
      </c>
      <c r="H39" s="734" t="s">
        <v>86</v>
      </c>
      <c r="I39" s="734" t="s">
        <v>86</v>
      </c>
      <c r="J39" s="734" t="s">
        <v>86</v>
      </c>
      <c r="K39" s="743">
        <f>'услуга 1'!K39+'услуга 2'!K39+услуга3А!K39+'услуга 3Б'!K39+'услуга 4'!K39+'5'!K39+'6'!K39+'услуга 7'!K39+'услуга 8'!K39+'9'!K39</f>
        <v>0</v>
      </c>
      <c r="L39" s="734" t="s">
        <v>86</v>
      </c>
      <c r="M39" s="394">
        <f>'услуга 1'!M39+'услуга 2'!M39+услуга3А!M39+'услуга 3Б'!M39+'услуга 4'!M39+'5'!M39+'6'!M39+'услуга 7'!M39+'услуга 8'!M39+'9'!M39</f>
        <v>0</v>
      </c>
      <c r="N39" s="394">
        <f>'услуга 1'!N39+'услуга 2'!N39+услуга3А!N39+'услуга 3Б'!N39+'услуга 4'!N39+'5'!N39+'6'!N39+'услуга 7'!N39+'услуга 8'!N39+'9'!N39</f>
        <v>0</v>
      </c>
      <c r="O39" s="435">
        <f>'услуга 1'!O39+'услуга 2'!O39+услуга3А!O39+'услуга 3Б'!O39+'услуга 4'!O39+'5'!O39+'6'!O39+'услуга 7'!O39+'услуга 8'!O39+'9'!O39+'10'!O39+'услуга 9'!O39+'12'!O39+'13'!O39</f>
        <v>0</v>
      </c>
      <c r="P39" s="394">
        <f>'услуга 1'!P39+'услуга 2'!P39+'6'!P39</f>
        <v>0</v>
      </c>
      <c r="Q39" s="734">
        <f t="shared" si="1"/>
        <v>0</v>
      </c>
      <c r="R39" s="1064"/>
      <c r="S39" s="1064"/>
      <c r="T39" s="1064"/>
    </row>
    <row r="40" spans="1:20" s="731" customFormat="1" ht="91.9" customHeight="1" x14ac:dyDescent="0.25">
      <c r="A40" s="745" t="s">
        <v>560</v>
      </c>
      <c r="B40" s="742" t="s">
        <v>561</v>
      </c>
      <c r="C40" s="1055" t="s">
        <v>658</v>
      </c>
      <c r="D40" s="1055"/>
      <c r="E40" s="734" t="s">
        <v>86</v>
      </c>
      <c r="F40" s="734" t="s">
        <v>86</v>
      </c>
      <c r="G40" s="743">
        <f>'услуга 1'!G40+'услуга 2'!G40+услуга3А!G40+'услуга 3Б'!G40+'услуга 4'!G40+'5'!G40+'6'!G40+'услуга 7'!G40+'услуга 8'!G40+'9'!G40</f>
        <v>0</v>
      </c>
      <c r="H40" s="734" t="s">
        <v>86</v>
      </c>
      <c r="I40" s="734" t="s">
        <v>86</v>
      </c>
      <c r="J40" s="734" t="s">
        <v>86</v>
      </c>
      <c r="K40" s="743">
        <f>'услуга 1'!K40+'услуга 2'!K40+услуга3А!K40+'услуга 3Б'!K40+'услуга 4'!K40+'5'!K40+'6'!K40+'услуга 7'!K40+'услуга 8'!K40+'9'!K40</f>
        <v>0</v>
      </c>
      <c r="L40" s="734" t="s">
        <v>86</v>
      </c>
      <c r="M40" s="394">
        <f>'услуга 1'!M40+'услуга 2'!M40+услуга3А!M40+'услуга 3Б'!M40+'услуга 4'!M40+'5'!M40+'6'!M40+'услуга 7'!M40+'услуга 8'!M40+'9'!M40</f>
        <v>0</v>
      </c>
      <c r="N40" s="394">
        <f>'услуга 1'!N40+'услуга 2'!N40+услуга3А!N40+'услуга 3Б'!N40+'услуга 4'!N40+'5'!N40+'6'!N40+'услуга 7'!N40+'услуга 8'!N40+'9'!N40</f>
        <v>0</v>
      </c>
      <c r="O40" s="435">
        <f>'услуга 1'!O40+'услуга 2'!O40+услуга3А!O40+'услуга 3Б'!O40+'услуга 4'!O40+'5'!O40+'6'!O40+'услуга 7'!O40+'услуга 8'!O40+'9'!O40+'10'!O40+'услуга 9'!O40+'12'!O40+'13'!O40</f>
        <v>500000</v>
      </c>
      <c r="P40" s="394">
        <f>'услуга 1'!P40+'услуга 2'!P40+'6'!P40</f>
        <v>0</v>
      </c>
      <c r="Q40" s="734">
        <f>(O40+P40)</f>
        <v>500000</v>
      </c>
      <c r="R40" s="746"/>
    </row>
    <row r="41" spans="1:20" s="731" customFormat="1" ht="18" customHeight="1" x14ac:dyDescent="0.25">
      <c r="A41" s="737" t="s">
        <v>563</v>
      </c>
      <c r="B41" s="739"/>
      <c r="C41" s="1061"/>
      <c r="D41" s="1061"/>
      <c r="E41" s="740" t="s">
        <v>86</v>
      </c>
      <c r="F41" s="740" t="s">
        <v>86</v>
      </c>
      <c r="G41" s="740" t="s">
        <v>86</v>
      </c>
      <c r="H41" s="740" t="s">
        <v>86</v>
      </c>
      <c r="I41" s="740" t="s">
        <v>86</v>
      </c>
      <c r="J41" s="740" t="s">
        <v>86</v>
      </c>
      <c r="K41" s="740" t="s">
        <v>86</v>
      </c>
      <c r="L41" s="740" t="s">
        <v>86</v>
      </c>
      <c r="M41" s="740"/>
      <c r="N41" s="740"/>
      <c r="O41" s="741">
        <f>O33+O34+O35+O36+O37+O38+O39+O40</f>
        <v>6106353.9981000833</v>
      </c>
      <c r="P41" s="741">
        <f>SUM(P33:P40)</f>
        <v>0</v>
      </c>
      <c r="Q41" s="741">
        <f>SUM(Q33:Q40)</f>
        <v>6106353.9981000833</v>
      </c>
      <c r="R41" s="730"/>
    </row>
    <row r="42" spans="1:20" s="754" customFormat="1" ht="19.5" customHeight="1" x14ac:dyDescent="0.25">
      <c r="A42" s="749" t="s">
        <v>564</v>
      </c>
      <c r="B42" s="750"/>
      <c r="C42" s="1062"/>
      <c r="D42" s="1062"/>
      <c r="E42" s="751" t="s">
        <v>86</v>
      </c>
      <c r="F42" s="751" t="s">
        <v>86</v>
      </c>
      <c r="G42" s="751" t="s">
        <v>86</v>
      </c>
      <c r="H42" s="751" t="s">
        <v>86</v>
      </c>
      <c r="I42" s="751" t="s">
        <v>86</v>
      </c>
      <c r="J42" s="751" t="s">
        <v>86</v>
      </c>
      <c r="K42" s="751" t="s">
        <v>86</v>
      </c>
      <c r="L42" s="751" t="s">
        <v>86</v>
      </c>
      <c r="M42" s="751"/>
      <c r="N42" s="751"/>
      <c r="O42" s="752">
        <f>O18+O29+O41</f>
        <v>17454240.321394522</v>
      </c>
      <c r="P42" s="752">
        <f>P18+P29+P41</f>
        <v>0</v>
      </c>
      <c r="Q42" s="752">
        <f>Q18+Q29+Q41</f>
        <v>17454240.321394522</v>
      </c>
      <c r="R42" s="753"/>
    </row>
    <row r="43" spans="1:20" ht="25.5" customHeight="1" x14ac:dyDescent="0.2">
      <c r="A43" s="1002" t="s">
        <v>672</v>
      </c>
      <c r="B43" s="1002"/>
      <c r="C43" s="1002"/>
      <c r="D43" s="1002"/>
      <c r="E43" s="1002"/>
      <c r="F43" s="1002"/>
      <c r="G43" s="1002"/>
      <c r="H43" s="1002"/>
      <c r="I43" s="1002"/>
      <c r="J43" s="1002"/>
      <c r="K43" s="1002"/>
      <c r="L43" s="1002"/>
      <c r="M43" s="1002"/>
      <c r="N43" s="1002"/>
      <c r="O43" s="1002"/>
      <c r="P43" s="1002"/>
      <c r="Q43" s="1002"/>
    </row>
    <row r="44" spans="1:20" ht="18" hidden="1" customHeight="1" x14ac:dyDescent="0.2">
      <c r="A44" s="1063" t="s">
        <v>566</v>
      </c>
      <c r="B44" s="1063"/>
      <c r="C44" s="1063"/>
      <c r="D44" s="1063"/>
      <c r="E44" s="1063"/>
      <c r="F44" s="1063"/>
      <c r="G44" s="1063"/>
      <c r="H44" s="1063"/>
      <c r="I44" s="1063"/>
      <c r="J44" s="1063"/>
      <c r="K44" s="1063"/>
      <c r="L44" s="1063"/>
      <c r="M44" s="1063"/>
      <c r="N44" s="1063"/>
      <c r="O44" s="1063"/>
      <c r="P44" s="1063"/>
      <c r="Q44" s="1063"/>
    </row>
    <row r="45" spans="1:20" ht="18" customHeight="1" x14ac:dyDescent="0.2">
      <c r="A45" s="1060" t="s">
        <v>567</v>
      </c>
      <c r="B45" s="1060"/>
      <c r="C45" s="1060"/>
      <c r="D45" s="1060"/>
      <c r="E45" s="1060"/>
      <c r="F45" s="1060"/>
      <c r="G45" s="1060"/>
      <c r="H45" s="1060"/>
      <c r="I45" s="1060"/>
      <c r="J45" s="1060"/>
      <c r="K45" s="1060"/>
      <c r="L45" s="1060"/>
      <c r="M45" s="1060"/>
      <c r="N45" s="1060"/>
      <c r="O45" s="1060"/>
      <c r="P45" s="1060"/>
      <c r="Q45" s="1060"/>
    </row>
    <row r="46" spans="1:20" s="731" customFormat="1" ht="46.15" customHeight="1" x14ac:dyDescent="0.25">
      <c r="A46" s="732" t="s">
        <v>568</v>
      </c>
      <c r="B46" s="742"/>
      <c r="C46" s="1055" t="s">
        <v>569</v>
      </c>
      <c r="D46" s="1055"/>
      <c r="E46" s="755"/>
      <c r="F46" s="755"/>
      <c r="G46" s="755"/>
      <c r="H46" s="755"/>
      <c r="I46" s="755"/>
      <c r="J46" s="755"/>
      <c r="K46" s="755"/>
      <c r="L46" s="755"/>
      <c r="M46" s="435"/>
      <c r="N46" s="435"/>
      <c r="O46" s="755"/>
      <c r="P46" s="755"/>
      <c r="Q46" s="755"/>
      <c r="R46" s="730"/>
    </row>
    <row r="47" spans="1:20" s="731" customFormat="1" ht="24" customHeight="1" x14ac:dyDescent="0.25">
      <c r="A47" s="735" t="s">
        <v>530</v>
      </c>
      <c r="B47" s="742">
        <v>211</v>
      </c>
      <c r="C47" s="1055"/>
      <c r="D47" s="1055"/>
      <c r="E47" s="734" t="s">
        <v>86</v>
      </c>
      <c r="F47" s="734" t="s">
        <v>86</v>
      </c>
      <c r="G47" s="734" t="s">
        <v>86</v>
      </c>
      <c r="H47" s="734" t="s">
        <v>86</v>
      </c>
      <c r="I47" s="734" t="s">
        <v>86</v>
      </c>
      <c r="J47" s="734" t="s">
        <v>86</v>
      </c>
      <c r="K47" s="734" t="s">
        <v>86</v>
      </c>
      <c r="L47" s="734" t="s">
        <v>86</v>
      </c>
      <c r="M47" s="394">
        <f>'услуга 1'!M47+'услуга 2'!M47+услуга3А!M47+'услуга 3Б'!M47+'услуга 4'!M47+'5'!M47+'6'!M47+'услуга 7'!M47+'услуга 8'!M47+'9'!M47</f>
        <v>1934578.4746560259</v>
      </c>
      <c r="N47" s="394">
        <f>'услуга 1'!N47+'услуга 2'!N47+услуга3А!N47+'услуга 3Б'!N47+'услуга 4'!N47+'5'!N47+'6'!N47+'услуга 7'!N47+'услуга 8'!N47+'9'!N47</f>
        <v>159516</v>
      </c>
      <c r="O47" s="435">
        <f>'услуга 1'!O47+'услуга 2'!O47+услуга3А!O47+'услуга 3Б'!O47+'услуга 4'!O47+'5'!O47+'6'!O47+'услуга 7'!O47+'услуга 8'!O47+'9'!O47+'10'!O47+'услуга 9'!O47+'12'!O47+'13'!O47</f>
        <v>2391571.0703495606</v>
      </c>
      <c r="P47" s="394">
        <f>'услуга 1'!P47+'услуга 2'!P47+'6'!P47</f>
        <v>0</v>
      </c>
      <c r="Q47" s="734">
        <f>O47+P47</f>
        <v>2391571.0703495606</v>
      </c>
      <c r="R47" s="746"/>
    </row>
    <row r="48" spans="1:20" s="731" customFormat="1" ht="23.25" customHeight="1" x14ac:dyDescent="0.25">
      <c r="A48" s="735" t="s">
        <v>531</v>
      </c>
      <c r="B48" s="742">
        <v>213</v>
      </c>
      <c r="C48" s="1055"/>
      <c r="D48" s="1055"/>
      <c r="E48" s="734" t="s">
        <v>86</v>
      </c>
      <c r="F48" s="734" t="s">
        <v>86</v>
      </c>
      <c r="G48" s="734" t="s">
        <v>86</v>
      </c>
      <c r="H48" s="734" t="s">
        <v>86</v>
      </c>
      <c r="I48" s="734" t="s">
        <v>86</v>
      </c>
      <c r="J48" s="734" t="s">
        <v>86</v>
      </c>
      <c r="K48" s="734" t="s">
        <v>86</v>
      </c>
      <c r="L48" s="734" t="s">
        <v>86</v>
      </c>
      <c r="M48" s="394">
        <f>'услуга 1'!M48+'услуга 2'!M48+услуга3А!M48+'услуга 3Б'!M48+'услуга 4'!M48+'5'!M48+'6'!M48+'услуга 7'!M48+'услуга 8'!M48+'9'!M48</f>
        <v>584242.69934611977</v>
      </c>
      <c r="N48" s="394">
        <f>'услуга 1'!N48+'услуга 2'!N48+услуга3А!N48+'услуга 3Б'!N48+'услуга 4'!N48+'5'!N48+'6'!N48+'услуга 7'!N48+'услуга 8'!N48+'9'!N48</f>
        <v>48173.831999999995</v>
      </c>
      <c r="O48" s="435">
        <f>'услуга 1'!O48+'услуга 2'!O48+услуга3А!O48+'услуга 3Б'!O48+'услуга 4'!O48+'5'!O48+'6'!O48+'услуга 7'!O48+'услуга 8'!O48+'9'!O48+'10'!O48+'услуга 9'!O48+'12'!O48+'13'!O48</f>
        <v>710778.46324556717</v>
      </c>
      <c r="P48" s="394">
        <f>'услуга 1'!P48+'услуга 2'!P48+'6'!P48</f>
        <v>0</v>
      </c>
      <c r="Q48" s="734">
        <f>O48+P48</f>
        <v>710778.46324556717</v>
      </c>
      <c r="R48" s="746"/>
    </row>
    <row r="49" spans="1:18" s="731" customFormat="1" ht="16.5" customHeight="1" x14ac:dyDescent="0.25">
      <c r="A49" s="737" t="s">
        <v>570</v>
      </c>
      <c r="B49" s="738"/>
      <c r="C49" s="1058"/>
      <c r="D49" s="1058"/>
      <c r="E49" s="740" t="s">
        <v>86</v>
      </c>
      <c r="F49" s="740" t="s">
        <v>86</v>
      </c>
      <c r="G49" s="740" t="s">
        <v>86</v>
      </c>
      <c r="H49" s="740" t="s">
        <v>86</v>
      </c>
      <c r="I49" s="740" t="s">
        <v>86</v>
      </c>
      <c r="J49" s="740" t="s">
        <v>86</v>
      </c>
      <c r="K49" s="740" t="s">
        <v>86</v>
      </c>
      <c r="L49" s="740" t="s">
        <v>86</v>
      </c>
      <c r="M49" s="741">
        <f>M47+M48</f>
        <v>2518821.1740021454</v>
      </c>
      <c r="N49" s="741">
        <f>N47+N48</f>
        <v>207689.83199999999</v>
      </c>
      <c r="O49" s="741">
        <f>O47+O48</f>
        <v>3102349.533595128</v>
      </c>
      <c r="P49" s="741">
        <f>P47+P48</f>
        <v>0</v>
      </c>
      <c r="Q49" s="741">
        <f>Q47+Q48</f>
        <v>3102349.533595128</v>
      </c>
      <c r="R49" s="730"/>
    </row>
    <row r="50" spans="1:18" ht="21.75" hidden="1" customHeight="1" x14ac:dyDescent="0.2">
      <c r="A50" s="1060" t="s">
        <v>571</v>
      </c>
      <c r="B50" s="1060"/>
      <c r="C50" s="1060"/>
      <c r="D50" s="1060"/>
      <c r="E50" s="1060"/>
      <c r="F50" s="1060"/>
      <c r="G50" s="1060"/>
      <c r="H50" s="1060"/>
      <c r="I50" s="1060"/>
      <c r="J50" s="1060"/>
      <c r="K50" s="1060"/>
      <c r="L50" s="1060"/>
      <c r="M50" s="1060"/>
      <c r="N50" s="1060"/>
      <c r="O50" s="1060"/>
      <c r="P50" s="1060"/>
      <c r="Q50" s="1060"/>
    </row>
    <row r="51" spans="1:18" ht="18" customHeight="1" x14ac:dyDescent="0.2">
      <c r="A51" s="1060" t="s">
        <v>572</v>
      </c>
      <c r="B51" s="1060"/>
      <c r="C51" s="1060"/>
      <c r="D51" s="1060"/>
      <c r="E51" s="1060"/>
      <c r="F51" s="1060"/>
      <c r="G51" s="1060"/>
      <c r="H51" s="1060"/>
      <c r="I51" s="1060"/>
      <c r="J51" s="1060"/>
      <c r="K51" s="1060"/>
      <c r="L51" s="1060"/>
      <c r="M51" s="1060"/>
      <c r="N51" s="1060"/>
      <c r="O51" s="1060"/>
      <c r="P51" s="1060"/>
      <c r="Q51" s="1060"/>
    </row>
    <row r="52" spans="1:18" s="731" customFormat="1" ht="36" customHeight="1" x14ac:dyDescent="0.25">
      <c r="A52" s="732" t="s">
        <v>535</v>
      </c>
      <c r="B52" s="742">
        <v>223</v>
      </c>
      <c r="C52" s="1055" t="s">
        <v>536</v>
      </c>
      <c r="D52" s="1055"/>
      <c r="E52" s="743">
        <f>'услуга 1'!E52+'услуга 2'!E52+услуга3А!E52+'услуга 3Б'!E52+'услуга 4'!E52+'5'!E52+'6'!E52+'услуга 7'!E52+'услуга 8'!E52+'9'!E52</f>
        <v>0</v>
      </c>
      <c r="F52" s="743">
        <f>'услуга 1'!F52+'услуга 2'!F52+услуга3А!F52+'услуга 3Б'!F52+'услуга 4'!F52+'5'!F52+'6'!F52+'услуга 7'!F52+'услуга 8'!F52+'9'!F52</f>
        <v>0</v>
      </c>
      <c r="G52" s="743">
        <f>'услуга 1'!G52+'услуга 2'!G52+услуга3А!G52+'услуга 3Б'!G52+'услуга 4'!G52+'5'!G52+'6'!G52+'услуга 7'!G52+'услуга 8'!G52+'9'!G52</f>
        <v>0</v>
      </c>
      <c r="H52" s="734">
        <f>'услуга 1'!H52+'услуга 2'!H52+услуга3А!H52+'услуга 3Б'!H52+'услуга 4'!H52+'5'!H52+'6'!H52+'услуга 7'!H52+'услуга 8'!H52+'9'!H52</f>
        <v>0</v>
      </c>
      <c r="I52" s="743">
        <f>'услуга 1'!I52+'услуга 2'!I52+услуга3А!I52+'услуга 3Б'!I52+'услуга 4'!I52+'5'!I52+'6'!I52+'услуга 7'!I52+'услуга 8'!I52+'9'!I52</f>
        <v>0</v>
      </c>
      <c r="J52" s="743">
        <f>'услуга 1'!J52+'услуга 2'!J52+услуга3А!J52+'услуга 3Б'!J52+'услуга 4'!J52+'5'!J52+'6'!J52+'услуга 7'!J52+'услуга 8'!J52+'9'!J52</f>
        <v>0</v>
      </c>
      <c r="K52" s="743">
        <f>'услуга 1'!K52+'услуга 2'!K52+услуга3А!K52+'услуга 3Б'!K52+'услуга 4'!K52+'5'!K52+'6'!K52+'услуга 7'!K52+'услуга 8'!K52+'9'!K52</f>
        <v>0</v>
      </c>
      <c r="L52" s="734">
        <f>'услуга 1'!L52+'услуга 2'!L52+услуга3А!L52+'услуга 3Б'!L52+'услуга 4'!L52+'5'!L52+'6'!L52+'услуга 7'!L52+'услуга 8'!L52+'9'!L52</f>
        <v>0</v>
      </c>
      <c r="M52" s="394">
        <f>'услуга 1'!M52+'услуга 2'!M52+услуга3А!M52+'услуга 3Б'!M52+'услуга 4'!M52+'5'!M52+'6'!M52+'услуга 7'!M52+'услуга 8'!M52+'9'!M52</f>
        <v>0</v>
      </c>
      <c r="N52" s="394">
        <f>'услуга 1'!N52+'услуга 2'!N52+услуга3А!N52+'услуга 3Б'!N52+'услуга 4'!N52+'5'!N52+'6'!N52+'услуга 7'!N52+'услуга 8'!N52+'9'!N52</f>
        <v>0</v>
      </c>
      <c r="O52" s="435">
        <f>'услуга 1'!O52+'услуга 2'!O52+услуга3А!O52+'услуга 3Б'!O52+'услуга 4'!O52+'5'!O52+'6'!O52+'услуга 7'!O52+'услуга 8'!O52+'9'!O52+'10'!O52+'услуга 9'!O52+'12'!O52+'13'!O52</f>
        <v>0</v>
      </c>
      <c r="P52" s="394">
        <f>'услуга 1'!P52+'услуга 2'!P52+'6'!P52</f>
        <v>0</v>
      </c>
      <c r="Q52" s="734">
        <f t="shared" ref="Q52:Q58" si="2">SUM(O52+P52)</f>
        <v>0</v>
      </c>
      <c r="R52" s="730"/>
    </row>
    <row r="53" spans="1:18" s="731" customFormat="1" ht="28.9" customHeight="1" x14ac:dyDescent="0.25">
      <c r="A53" s="745" t="s">
        <v>537</v>
      </c>
      <c r="B53" s="742" t="s">
        <v>538</v>
      </c>
      <c r="C53" s="1055" t="s">
        <v>539</v>
      </c>
      <c r="D53" s="1055"/>
      <c r="E53" s="734" t="s">
        <v>86</v>
      </c>
      <c r="F53" s="734" t="s">
        <v>86</v>
      </c>
      <c r="G53" s="734" t="s">
        <v>86</v>
      </c>
      <c r="H53" s="734" t="s">
        <v>86</v>
      </c>
      <c r="I53" s="734" t="s">
        <v>86</v>
      </c>
      <c r="J53" s="734" t="s">
        <v>86</v>
      </c>
      <c r="K53" s="734" t="s">
        <v>86</v>
      </c>
      <c r="L53" s="734" t="s">
        <v>86</v>
      </c>
      <c r="M53" s="394">
        <f>'услуга 1'!M53+'услуга 2'!M53+услуга3А!M53+'услуга 3Б'!M53+'услуга 4'!M53+'5'!M53+'6'!M53+'услуга 7'!M53+'услуга 8'!M53+'9'!M53</f>
        <v>317425.747544538</v>
      </c>
      <c r="N53" s="394">
        <f>'услуга 1'!N53+'услуга 2'!N53+услуга3А!N53+'услуга 3Б'!N53+'услуга 4'!N53+'5'!N53+'6'!N53+'услуга 7'!N53+'услуга 8'!N53+'9'!N53</f>
        <v>0</v>
      </c>
      <c r="O53" s="435">
        <f>'услуга 1'!O53+'услуга 2'!O53+услуга3А!O53+'услуга 3Б'!O53+'услуга 4'!O53+'5'!O53+'6'!O53+'услуга 7'!O53+'услуга 8'!O53+'9'!O53+'10'!O53+'услуга 9'!O53+'12'!O53+'13'!O53</f>
        <v>317425.747544538</v>
      </c>
      <c r="P53" s="394">
        <f>'услуга 1'!P53+'услуга 2'!P53+'6'!P53</f>
        <v>0</v>
      </c>
      <c r="Q53" s="734">
        <f t="shared" si="2"/>
        <v>317425.747544538</v>
      </c>
      <c r="R53" s="746"/>
    </row>
    <row r="54" spans="1:18" s="731" customFormat="1" ht="30.75" customHeight="1" x14ac:dyDescent="0.25">
      <c r="A54" s="745" t="s">
        <v>540</v>
      </c>
      <c r="B54" s="742" t="s">
        <v>541</v>
      </c>
      <c r="C54" s="1055"/>
      <c r="D54" s="1055"/>
      <c r="E54" s="734" t="s">
        <v>86</v>
      </c>
      <c r="F54" s="734" t="s">
        <v>86</v>
      </c>
      <c r="G54" s="734" t="s">
        <v>86</v>
      </c>
      <c r="H54" s="734" t="s">
        <v>86</v>
      </c>
      <c r="I54" s="734" t="s">
        <v>86</v>
      </c>
      <c r="J54" s="734" t="s">
        <v>86</v>
      </c>
      <c r="K54" s="734" t="s">
        <v>86</v>
      </c>
      <c r="L54" s="734" t="s">
        <v>86</v>
      </c>
      <c r="M54" s="394">
        <f>'услуга 1'!M54+'услуга 2'!M54+услуга3А!M54+'услуга 3Б'!M54+'услуга 4'!M54+'5'!M54+'6'!M54+'услуга 7'!M54+'услуга 8'!M54+'9'!M54</f>
        <v>1757067.873210619</v>
      </c>
      <c r="N54" s="394">
        <f>'услуга 1'!N54+'услуга 2'!N54+услуга3А!N54+'услуга 3Б'!N54+'услуга 4'!N54+'5'!N54+'6'!N54+'услуга 7'!N54+'услуга 8'!N54+'9'!N54</f>
        <v>0</v>
      </c>
      <c r="O54" s="435">
        <f>'услуга 1'!O54+'услуга 2'!O54+услуга3А!O54+'услуга 3Б'!O54+'услуга 4'!O54+'5'!O54+'6'!O54+'услуга 7'!O54+'услуга 8'!O54+'9'!O54+'10'!O54+'услуга 9'!O54+'12'!O54+'13'!O54</f>
        <v>1757067.873210619</v>
      </c>
      <c r="P54" s="394">
        <f>'услуга 1'!P54+'услуга 2'!P54+'6'!P54</f>
        <v>0</v>
      </c>
      <c r="Q54" s="734">
        <f t="shared" si="2"/>
        <v>1757067.873210619</v>
      </c>
      <c r="R54" s="746"/>
    </row>
    <row r="55" spans="1:18" s="731" customFormat="1" ht="35.25" customHeight="1" x14ac:dyDescent="0.25">
      <c r="A55" s="745" t="s">
        <v>542</v>
      </c>
      <c r="B55" s="742" t="s">
        <v>543</v>
      </c>
      <c r="C55" s="1055" t="s">
        <v>536</v>
      </c>
      <c r="D55" s="1055"/>
      <c r="E55" s="743">
        <f>'услуга 1'!E55+'услуга 2'!E55+услуга3А!E55+'услуга 3Б'!E55+'услуга 4'!E55+'5'!E55+'6'!E55+'услуга 7'!E55+'услуга 8'!E55+'9'!E55</f>
        <v>0</v>
      </c>
      <c r="F55" s="743">
        <f>'услуга 1'!F55+'услуга 2'!F55+услуга3А!F55+'услуга 3Б'!F55+'услуга 4'!F55+'5'!F55+'6'!F55+'услуга 7'!F55+'услуга 8'!F55+'9'!F55</f>
        <v>0</v>
      </c>
      <c r="G55" s="743">
        <f>'услуга 1'!G55+'услуга 2'!G55+услуга3А!G55+'услуга 3Б'!G55+'услуга 4'!G55+'5'!G55+'6'!G55+'услуга 7'!G55+'услуга 8'!G55+'9'!G55</f>
        <v>0</v>
      </c>
      <c r="H55" s="734">
        <f>'услуга 1'!H55+'услуга 2'!H55+услуга3А!H55+'услуга 3Б'!H55+'услуга 4'!H55+'5'!H55+'6'!H55+'услуга 7'!H55+'услуга 8'!H55+'9'!H55</f>
        <v>0</v>
      </c>
      <c r="I55" s="743">
        <f>'услуга 1'!I55+'услуга 2'!I55+услуга3А!I55+'услуга 3Б'!I55+'услуга 4'!I55+'5'!I55+'6'!I55+'услуга 7'!I55+'услуга 8'!I55+'9'!I55</f>
        <v>0</v>
      </c>
      <c r="J55" s="743">
        <f>'услуга 1'!J55+'услуга 2'!J55+услуга3А!J55+'услуга 3Б'!J55+'услуга 4'!J55+'5'!J55+'6'!J55+'услуга 7'!J55+'услуга 8'!J55+'9'!J55</f>
        <v>0</v>
      </c>
      <c r="K55" s="743">
        <f>'услуга 1'!K55+'услуга 2'!K55+услуга3А!K55+'услуга 3Б'!K55+'услуга 4'!K55+'5'!K55+'6'!K55+'услуга 7'!K55+'услуга 8'!K55+'9'!K55</f>
        <v>0</v>
      </c>
      <c r="L55" s="734">
        <f>'услуга 1'!L55+'услуга 2'!L55+услуга3А!L55+'услуга 3Б'!L55+'услуга 4'!L55+'5'!L55+'6'!L55+'услуга 7'!L55+'услуга 8'!L55+'9'!L55</f>
        <v>0</v>
      </c>
      <c r="M55" s="394">
        <f>'услуга 1'!M55+'услуга 2'!M55+услуга3А!M55+'услуга 3Б'!M55+'услуга 4'!M55+'5'!M55+'6'!M55+'услуга 7'!M55+'услуга 8'!M55+'9'!M55</f>
        <v>0</v>
      </c>
      <c r="N55" s="394">
        <f>'услуга 1'!N55+'услуга 2'!N55+услуга3А!N55+'услуга 3Б'!N55+'услуга 4'!N55+'5'!N55+'6'!N55+'услуга 7'!N55+'услуга 8'!N55+'9'!N55</f>
        <v>0</v>
      </c>
      <c r="O55" s="435">
        <f>'услуга 1'!O55+'услуга 2'!O55+услуга3А!O55+'услуга 3Б'!O55+'услуга 4'!O55+'5'!O55+'6'!O55+'услуга 7'!O55+'услуга 8'!O55+'9'!O55+'10'!O55+'услуга 9'!O55+'12'!O55+'13'!O55</f>
        <v>64863.935919726217</v>
      </c>
      <c r="P55" s="394">
        <f>'услуга 1'!P55+'услуга 2'!P55+'6'!P55</f>
        <v>0</v>
      </c>
      <c r="Q55" s="734">
        <f t="shared" si="2"/>
        <v>64863.935919726217</v>
      </c>
      <c r="R55" s="746"/>
    </row>
    <row r="56" spans="1:18" s="731" customFormat="1" ht="21" customHeight="1" x14ac:dyDescent="0.25">
      <c r="A56" s="745" t="s">
        <v>494</v>
      </c>
      <c r="B56" s="742" t="s">
        <v>496</v>
      </c>
      <c r="C56" s="1055" t="s">
        <v>546</v>
      </c>
      <c r="D56" s="1055"/>
      <c r="E56" s="734" t="s">
        <v>86</v>
      </c>
      <c r="F56" s="734" t="s">
        <v>86</v>
      </c>
      <c r="G56" s="734" t="s">
        <v>86</v>
      </c>
      <c r="H56" s="734" t="s">
        <v>86</v>
      </c>
      <c r="I56" s="734" t="s">
        <v>86</v>
      </c>
      <c r="J56" s="734" t="s">
        <v>86</v>
      </c>
      <c r="K56" s="734" t="s">
        <v>86</v>
      </c>
      <c r="L56" s="734" t="s">
        <v>86</v>
      </c>
      <c r="M56" s="394">
        <f>'услуга 1'!M56+'услуга 2'!M56+услуга3А!M56+'услуга 3Б'!M56+'услуга 4'!M56+'5'!M56+'6'!M56+'услуга 7'!M56+'услуга 8'!M56+'9'!M56</f>
        <v>0</v>
      </c>
      <c r="N56" s="394">
        <f>'услуга 1'!N56+'услуга 2'!N56+услуга3А!N56+'услуга 3Б'!N56+'услуга 4'!N56+'5'!N56+'6'!N56+'услуга 7'!N56+'услуга 8'!N56+'9'!N56</f>
        <v>0</v>
      </c>
      <c r="O56" s="435">
        <f>'услуга 1'!O56+'услуга 2'!O56+услуга3А!O56+'услуга 3Б'!O56+'услуга 4'!O56+'5'!O56+'6'!O56+'услуга 7'!O56+'услуга 8'!O56+'9'!O56+'10'!O56+'услуга 9'!O56+'12'!O56+'13'!O56</f>
        <v>0</v>
      </c>
      <c r="P56" s="394">
        <f>'услуга 1'!P56+'услуга 2'!P56+'6'!P56</f>
        <v>0</v>
      </c>
      <c r="Q56" s="734">
        <f t="shared" si="2"/>
        <v>0</v>
      </c>
      <c r="R56" s="730"/>
    </row>
    <row r="57" spans="1:18" s="731" customFormat="1" ht="21.75" customHeight="1" x14ac:dyDescent="0.25">
      <c r="A57" s="745" t="s">
        <v>547</v>
      </c>
      <c r="B57" s="742" t="s">
        <v>548</v>
      </c>
      <c r="C57" s="1055"/>
      <c r="D57" s="1055"/>
      <c r="E57" s="734" t="s">
        <v>86</v>
      </c>
      <c r="F57" s="734" t="s">
        <v>86</v>
      </c>
      <c r="G57" s="734" t="s">
        <v>86</v>
      </c>
      <c r="H57" s="734" t="s">
        <v>86</v>
      </c>
      <c r="I57" s="734" t="s">
        <v>86</v>
      </c>
      <c r="J57" s="734" t="s">
        <v>86</v>
      </c>
      <c r="K57" s="734" t="s">
        <v>86</v>
      </c>
      <c r="L57" s="734" t="s">
        <v>86</v>
      </c>
      <c r="M57" s="394">
        <f>'услуга 1'!M57+'услуга 2'!M57+услуга3А!M57+'услуга 3Б'!M57+'услуга 4'!M57+'5'!M57+'6'!M57+'услуга 7'!M57+'услуга 8'!M57+'9'!M57</f>
        <v>0</v>
      </c>
      <c r="N57" s="394">
        <f>'услуга 1'!N57+'услуга 2'!N57+услуга3А!N57+'услуга 3Б'!N57+'услуга 4'!N57+'5'!N57+'6'!N57+'услуга 7'!N57+'услуга 8'!N57+'9'!N57</f>
        <v>0</v>
      </c>
      <c r="O57" s="435">
        <f>'услуга 1'!O57+'услуга 2'!O57+услуга3А!O57+'услуга 3Б'!O57+'услуга 4'!O57+'5'!O57+'6'!O57+'услуга 7'!O57+'услуга 8'!O57+'9'!O57+'10'!O57+'услуга 9'!O57+'12'!O57+'13'!O57</f>
        <v>0</v>
      </c>
      <c r="P57" s="394">
        <f>'услуга 1'!P57+'услуга 2'!P57+'6'!P57</f>
        <v>0</v>
      </c>
      <c r="Q57" s="734">
        <f t="shared" si="2"/>
        <v>0</v>
      </c>
      <c r="R57" s="730"/>
    </row>
    <row r="58" spans="1:18" s="731" customFormat="1" ht="22.15" customHeight="1" x14ac:dyDescent="0.25">
      <c r="A58" s="745" t="s">
        <v>549</v>
      </c>
      <c r="B58" s="742" t="s">
        <v>550</v>
      </c>
      <c r="C58" s="1055"/>
      <c r="D58" s="1055"/>
      <c r="E58" s="734" t="s">
        <v>86</v>
      </c>
      <c r="F58" s="734" t="s">
        <v>86</v>
      </c>
      <c r="G58" s="734" t="s">
        <v>86</v>
      </c>
      <c r="H58" s="734" t="s">
        <v>86</v>
      </c>
      <c r="I58" s="734" t="s">
        <v>86</v>
      </c>
      <c r="J58" s="734" t="s">
        <v>86</v>
      </c>
      <c r="K58" s="734" t="s">
        <v>86</v>
      </c>
      <c r="L58" s="734" t="s">
        <v>86</v>
      </c>
      <c r="M58" s="394">
        <f>'услуга 1'!M58+'услуга 2'!M58+услуга3А!M58+'услуга 3Б'!M58+'услуга 4'!M58+'5'!M58+'6'!M58+'услуга 7'!M58+'услуга 8'!M58+'9'!M58</f>
        <v>0</v>
      </c>
      <c r="N58" s="394">
        <f>'услуга 1'!N58+'услуга 2'!N58+услуга3А!N58+'услуга 3Б'!N58+'услуга 4'!N58+'5'!N58+'6'!N58+'услуга 7'!N58+'услуга 8'!N58+'9'!N58</f>
        <v>0</v>
      </c>
      <c r="O58" s="435">
        <f>'услуга 1'!O58+'услуга 2'!O58+услуга3А!O58+'услуга 3Б'!O58+'услуга 4'!O58+'5'!O58+'6'!O58+'услуга 7'!O58+'услуга 8'!O58+'9'!O58+'10'!O58+'услуга 9'!O58+'12'!O58+'13'!O58</f>
        <v>23245319.96115068</v>
      </c>
      <c r="P58" s="394">
        <f>'услуга 1'!P58+'услуга 2'!P58+'6'!P58</f>
        <v>0</v>
      </c>
      <c r="Q58" s="734">
        <f t="shared" si="2"/>
        <v>23245319.96115068</v>
      </c>
      <c r="R58" s="730"/>
    </row>
    <row r="59" spans="1:18" s="731" customFormat="1" ht="15.75" x14ac:dyDescent="0.25">
      <c r="A59" s="737" t="s">
        <v>573</v>
      </c>
      <c r="B59" s="739"/>
      <c r="C59" s="1058"/>
      <c r="D59" s="1058"/>
      <c r="E59" s="740" t="s">
        <v>86</v>
      </c>
      <c r="F59" s="740" t="s">
        <v>86</v>
      </c>
      <c r="G59" s="740" t="s">
        <v>86</v>
      </c>
      <c r="H59" s="740" t="s">
        <v>86</v>
      </c>
      <c r="I59" s="740" t="s">
        <v>86</v>
      </c>
      <c r="J59" s="740" t="s">
        <v>86</v>
      </c>
      <c r="K59" s="740" t="s">
        <v>86</v>
      </c>
      <c r="L59" s="740" t="s">
        <v>86</v>
      </c>
      <c r="M59" s="740">
        <f>M52+M53+M54+M55+M56+M57+M58</f>
        <v>2074493.620755157</v>
      </c>
      <c r="N59" s="740">
        <f>N52+N53+N54+N55+N56+N57+N58</f>
        <v>0</v>
      </c>
      <c r="O59" s="740">
        <f>O52+O53+O54+O55+O56+O57+O58</f>
        <v>25384677.517825563</v>
      </c>
      <c r="P59" s="740">
        <f>SUM(P52:P58)</f>
        <v>0</v>
      </c>
      <c r="Q59" s="740">
        <f>SUM(Q52:Q58)</f>
        <v>25384677.517825563</v>
      </c>
      <c r="R59" s="730"/>
    </row>
    <row r="60" spans="1:18" s="731" customFormat="1" ht="18" customHeight="1" x14ac:dyDescent="0.25">
      <c r="A60" s="1059" t="s">
        <v>574</v>
      </c>
      <c r="B60" s="1059"/>
      <c r="C60" s="1059"/>
      <c r="D60" s="1059"/>
      <c r="E60" s="1059"/>
      <c r="F60" s="1059"/>
      <c r="G60" s="1059"/>
      <c r="H60" s="1059"/>
      <c r="I60" s="1059"/>
      <c r="J60" s="1059"/>
      <c r="K60" s="1059"/>
      <c r="L60" s="1059"/>
      <c r="M60" s="1059"/>
      <c r="N60" s="1059"/>
      <c r="O60" s="1059"/>
      <c r="P60" s="1059"/>
      <c r="Q60" s="756">
        <f>'Прил.8 ст.211'!AV111</f>
        <v>0.47912584068775443</v>
      </c>
      <c r="R60" s="730"/>
    </row>
    <row r="61" spans="1:18" s="731" customFormat="1" ht="18" customHeight="1" x14ac:dyDescent="0.25">
      <c r="A61" s="1059" t="s">
        <v>553</v>
      </c>
      <c r="B61" s="1059"/>
      <c r="C61" s="1059"/>
      <c r="D61" s="1059"/>
      <c r="E61" s="1059"/>
      <c r="F61" s="1059"/>
      <c r="G61" s="1059"/>
      <c r="H61" s="1059"/>
      <c r="I61" s="1059"/>
      <c r="J61" s="1059"/>
      <c r="K61" s="1059"/>
      <c r="L61" s="1059"/>
      <c r="M61" s="1059"/>
      <c r="N61" s="1059"/>
      <c r="O61" s="1059"/>
      <c r="P61" s="1059"/>
      <c r="Q61" s="756">
        <f>'Прил.4 площади'!Q137</f>
        <v>0.64275275182684311</v>
      </c>
      <c r="R61" s="730"/>
    </row>
    <row r="62" spans="1:18" ht="18" customHeight="1" x14ac:dyDescent="0.2">
      <c r="A62" s="1060" t="s">
        <v>575</v>
      </c>
      <c r="B62" s="1060"/>
      <c r="C62" s="1060"/>
      <c r="D62" s="1060"/>
      <c r="E62" s="1060"/>
      <c r="F62" s="1060"/>
      <c r="G62" s="1060"/>
      <c r="H62" s="1060"/>
      <c r="I62" s="1060"/>
      <c r="J62" s="1060"/>
      <c r="K62" s="1060"/>
      <c r="L62" s="1060"/>
      <c r="M62" s="1060"/>
      <c r="N62" s="1060"/>
      <c r="O62" s="1060"/>
      <c r="P62" s="1060"/>
      <c r="Q62" s="1060"/>
    </row>
    <row r="63" spans="1:18" s="731" customFormat="1" ht="15" customHeight="1" x14ac:dyDescent="0.25">
      <c r="A63" s="732" t="s">
        <v>491</v>
      </c>
      <c r="B63" s="742">
        <v>212</v>
      </c>
      <c r="C63" s="1055" t="s">
        <v>534</v>
      </c>
      <c r="D63" s="1055"/>
      <c r="E63" s="734" t="s">
        <v>86</v>
      </c>
      <c r="F63" s="734" t="s">
        <v>86</v>
      </c>
      <c r="G63" s="743">
        <f>'услуга 1'!G63+'услуга 2'!G63+услуга3А!G63+'услуга 3Б'!G63+'услуга 4'!G63+'5'!G63+'6'!G63+'услуга 7'!G63+'услуга 8'!G63+'9'!G63</f>
        <v>0</v>
      </c>
      <c r="H63" s="734" t="s">
        <v>86</v>
      </c>
      <c r="I63" s="734" t="s">
        <v>86</v>
      </c>
      <c r="J63" s="734" t="s">
        <v>86</v>
      </c>
      <c r="K63" s="743">
        <f>'услуга 1'!K63+'услуга 2'!K63+услуга3А!K63+'услуга 3Б'!K63+'услуга 4'!K63+'5'!K63+'6'!K63+'услуга 7'!K63+'услуга 8'!K63+'9'!K63</f>
        <v>0</v>
      </c>
      <c r="L63" s="734" t="s">
        <v>86</v>
      </c>
      <c r="M63" s="394">
        <f>'услуга 1'!M63+'услуга 2'!M63+услуга3А!M63+'услуга 3Б'!M63+'услуга 4'!M63+'5'!M63+'6'!M63+'услуга 7'!M63+'услуга 8'!M63+'9'!M63</f>
        <v>0</v>
      </c>
      <c r="N63" s="394">
        <f>'услуга 1'!N63+'услуга 2'!N63+услуга3А!N63+'услуга 3Б'!N63+'услуга 4'!N63+'5'!N63+'6'!N63+'услуга 7'!N63+'услуга 8'!N63+'9'!N63</f>
        <v>0</v>
      </c>
      <c r="O63" s="435">
        <f>'услуга 1'!O63+'услуга 2'!O63+услуга3А!O63+'услуга 3Б'!O63+'услуга 4'!O63+'5'!O63+'6'!O63+'услуга 7'!O63+'услуга 8'!O63+'9'!O63+'10'!O63+'услуга 9'!O63+'12'!O63+'13'!O63</f>
        <v>5346</v>
      </c>
      <c r="P63" s="394">
        <f>'услуга 1'!P63+'услуга 2'!P63+'6'!P63</f>
        <v>0</v>
      </c>
      <c r="Q63" s="734">
        <f t="shared" ref="Q63:Q71" si="3">O63+P63</f>
        <v>5346</v>
      </c>
      <c r="R63" s="730"/>
    </row>
    <row r="64" spans="1:18" s="731" customFormat="1" ht="15.75" x14ac:dyDescent="0.25">
      <c r="A64" s="732" t="s">
        <v>493</v>
      </c>
      <c r="B64" s="742">
        <v>221</v>
      </c>
      <c r="C64" s="1055"/>
      <c r="D64" s="1055"/>
      <c r="E64" s="734" t="s">
        <v>86</v>
      </c>
      <c r="F64" s="734" t="s">
        <v>86</v>
      </c>
      <c r="G64" s="743">
        <f>'услуга 1'!G64+'услуга 2'!G64+услуга3А!G64+'услуга 3Б'!G64+'услуга 4'!G64+'5'!G64+'6'!G64+'услуга 7'!G64+'услуга 8'!G64+'9'!G64</f>
        <v>0</v>
      </c>
      <c r="H64" s="734" t="s">
        <v>86</v>
      </c>
      <c r="I64" s="734" t="s">
        <v>86</v>
      </c>
      <c r="J64" s="734" t="s">
        <v>86</v>
      </c>
      <c r="K64" s="743">
        <f>'услуга 1'!K64+'услуга 2'!K64+услуга3А!K64+'услуга 3Б'!K64+'услуга 4'!K64+'5'!K64+'6'!K64+'услуга 7'!K64+'услуга 8'!K64+'9'!K64</f>
        <v>0</v>
      </c>
      <c r="L64" s="734" t="s">
        <v>86</v>
      </c>
      <c r="M64" s="394">
        <f>'услуга 1'!M64+'услуга 2'!M64+услуга3А!M64+'услуга 3Б'!M64+'услуга 4'!M64+'5'!M64+'6'!M64+'услуга 7'!M64+'услуга 8'!M64+'9'!M64</f>
        <v>0</v>
      </c>
      <c r="N64" s="394">
        <f>'услуга 1'!N64+'услуга 2'!N64+услуга3А!N64+'услуга 3Б'!N64+'услуга 4'!N64+'5'!N64+'6'!N64+'услуга 7'!N64+'услуга 8'!N64+'9'!N64</f>
        <v>0</v>
      </c>
      <c r="O64" s="435">
        <f>'услуга 1'!O64+'услуга 2'!O64+услуга3А!O64+'услуга 3Б'!O64+'услуга 4'!O64+'5'!O64+'6'!O64+'услуга 7'!O64+'услуга 8'!O64+'9'!O64+'10'!O64+'услуга 9'!O64+'12'!O64+'13'!O64</f>
        <v>24300</v>
      </c>
      <c r="P64" s="394">
        <f>'услуга 1'!P64+'услуга 2'!P64+'6'!P64</f>
        <v>0</v>
      </c>
      <c r="Q64" s="734">
        <f t="shared" si="3"/>
        <v>24300</v>
      </c>
      <c r="R64" s="730"/>
    </row>
    <row r="65" spans="1:21" s="731" customFormat="1" ht="15.75" x14ac:dyDescent="0.25">
      <c r="A65" s="732" t="s">
        <v>494</v>
      </c>
      <c r="B65" s="742">
        <v>222</v>
      </c>
      <c r="C65" s="1055"/>
      <c r="D65" s="1055"/>
      <c r="E65" s="734" t="s">
        <v>86</v>
      </c>
      <c r="F65" s="734" t="s">
        <v>86</v>
      </c>
      <c r="G65" s="743">
        <f>'услуга 1'!G65+'услуга 2'!G65+услуга3А!G65+'услуга 3Б'!G65+'услуга 4'!G65+'5'!G65+'6'!G65+'услуга 7'!G65+'услуга 8'!G65+'9'!G65</f>
        <v>0</v>
      </c>
      <c r="H65" s="734" t="s">
        <v>86</v>
      </c>
      <c r="I65" s="734" t="s">
        <v>86</v>
      </c>
      <c r="J65" s="734" t="s">
        <v>86</v>
      </c>
      <c r="K65" s="743">
        <f>'услуга 1'!K65+'услуга 2'!K65+услуга3А!K65+'услуга 3Б'!K65+'услуга 4'!K65+'5'!K65+'6'!K65+'услуга 7'!K65+'услуга 8'!K65+'9'!K65</f>
        <v>0</v>
      </c>
      <c r="L65" s="734" t="s">
        <v>86</v>
      </c>
      <c r="M65" s="394">
        <f>'услуга 1'!M65+'услуга 2'!M65+услуга3А!M65+'услуга 3Б'!M65+'услуга 4'!M65+'5'!M65+'6'!M65+'услуга 7'!M65+'услуга 8'!M65+'9'!M65</f>
        <v>0</v>
      </c>
      <c r="N65" s="394">
        <f>'услуга 1'!N65+'услуга 2'!N65+услуга3А!N65+'услуга 3Б'!N65+'услуга 4'!N65+'5'!N65+'6'!N65+'услуга 7'!N65+'услуга 8'!N65+'9'!N65</f>
        <v>0</v>
      </c>
      <c r="O65" s="435">
        <f>'услуга 1'!O65+'услуга 2'!O65+услуга3А!O65+'услуга 3Б'!O65+'услуга 4'!O65+'5'!O65+'6'!O65+'услуга 7'!O65+'услуга 8'!O65+'9'!O65+'10'!O65+'услуга 9'!O65+'12'!O65+'13'!O65</f>
        <v>0</v>
      </c>
      <c r="P65" s="394">
        <f>'услуга 1'!P65+'услуга 2'!P65+'6'!P65</f>
        <v>0</v>
      </c>
      <c r="Q65" s="734">
        <f t="shared" si="3"/>
        <v>0</v>
      </c>
      <c r="R65" s="730"/>
    </row>
    <row r="66" spans="1:21" s="731" customFormat="1" ht="17.25" customHeight="1" x14ac:dyDescent="0.25">
      <c r="A66" s="732" t="s">
        <v>576</v>
      </c>
      <c r="B66" s="742">
        <v>224</v>
      </c>
      <c r="C66" s="1055"/>
      <c r="D66" s="1055"/>
      <c r="E66" s="734" t="s">
        <v>86</v>
      </c>
      <c r="F66" s="734" t="s">
        <v>86</v>
      </c>
      <c r="G66" s="743">
        <f>'услуга 1'!G66+'услуга 2'!G66+услуга3А!G66+'услуга 3Б'!G66+'услуга 4'!G66+'5'!G66+'6'!G66+'услуга 7'!G66+'услуга 8'!G66+'9'!G66</f>
        <v>0</v>
      </c>
      <c r="H66" s="734" t="s">
        <v>86</v>
      </c>
      <c r="I66" s="734" t="s">
        <v>86</v>
      </c>
      <c r="J66" s="734" t="s">
        <v>86</v>
      </c>
      <c r="K66" s="743">
        <f>'услуга 1'!K66+'услуга 2'!K66+услуга3А!K66+'услуга 3Б'!K66+'услуга 4'!K66+'5'!K66+'6'!K66+'услуга 7'!K66+'услуга 8'!K66+'9'!K66</f>
        <v>0</v>
      </c>
      <c r="L66" s="734" t="s">
        <v>86</v>
      </c>
      <c r="M66" s="394">
        <f>'услуга 1'!M66+'услуга 2'!M66+услуга3А!M66+'услуга 3Б'!M66+'услуга 4'!M66+'5'!M66+'6'!M66+'услуга 7'!M66+'услуга 8'!M66+'9'!M66</f>
        <v>0</v>
      </c>
      <c r="N66" s="394">
        <f>'услуга 1'!N66+'услуга 2'!N66+услуга3А!N66+'услуга 3Б'!N66+'услуга 4'!N66+'5'!N66+'6'!N66+'услуга 7'!N66+'услуга 8'!N66+'9'!N66</f>
        <v>0</v>
      </c>
      <c r="O66" s="435">
        <f>'услуга 1'!O66+'услуга 2'!O66+услуга3А!O66+'услуга 3Б'!O66+'услуга 4'!O66+'5'!O66+'6'!O66+'услуга 7'!O66+'услуга 8'!O66+'9'!O66+'10'!O66+'услуга 9'!O66+'12'!O66+'13'!O66</f>
        <v>0</v>
      </c>
      <c r="P66" s="394">
        <f>'услуга 1'!P66+'услуга 2'!P66+'6'!P66</f>
        <v>0</v>
      </c>
      <c r="Q66" s="734">
        <f t="shared" si="3"/>
        <v>0</v>
      </c>
      <c r="R66" s="730"/>
    </row>
    <row r="67" spans="1:21" s="731" customFormat="1" ht="17.25" customHeight="1" x14ac:dyDescent="0.25">
      <c r="A67" s="732" t="s">
        <v>497</v>
      </c>
      <c r="B67" s="742">
        <v>225</v>
      </c>
      <c r="C67" s="1055" t="s">
        <v>555</v>
      </c>
      <c r="D67" s="1055"/>
      <c r="E67" s="743">
        <f>'услуга 1'!E67+'услуга 2'!E67+услуга3А!E67+'услуга 3Б'!E67+'услуга 4'!E67+'5'!E67+'6'!E67+'услуга 7'!E67+'услуга 8'!E67+'9'!E67</f>
        <v>0</v>
      </c>
      <c r="F67" s="743">
        <f>'услуга 1'!F67+'услуга 2'!F67+услуга3А!F67+'услуга 3Б'!F67+'услуга 4'!F67+'5'!F67+'6'!F67+'услуга 7'!F67+'услуга 8'!F67+'9'!F67</f>
        <v>0</v>
      </c>
      <c r="G67" s="743">
        <f>'услуга 1'!G67+'услуга 2'!G67+услуга3А!G67+'услуга 3Б'!G67+'услуга 4'!G67+'5'!G67+'6'!G67+'услуга 7'!G67+'услуга 8'!G67+'9'!G67</f>
        <v>0</v>
      </c>
      <c r="H67" s="734">
        <f>(F67+G67+E67)/3</f>
        <v>0</v>
      </c>
      <c r="I67" s="743">
        <f>'услуга 1'!I67+'услуга 2'!I67+услуга3А!I67+'услуга 3Б'!I67+'услуга 4'!I67+'5'!I67+'6'!I67+'услуга 7'!I67+'услуга 8'!I67+'9'!I67</f>
        <v>0</v>
      </c>
      <c r="J67" s="743">
        <f>'услуга 1'!J67+'услуга 2'!J67+услуга3А!J67+'услуга 3Б'!J67+'услуга 4'!J67+'5'!J67+'6'!J67+'услуга 7'!J67+'услуга 8'!J67+'9'!J67</f>
        <v>0</v>
      </c>
      <c r="K67" s="743">
        <f>'услуга 1'!K67+'услуга 2'!K67+услуга3А!K67+'услуга 3Б'!K67+'услуга 4'!K67+'5'!K67+'6'!K67+'услуга 7'!K67+'услуга 8'!K67+'9'!K67</f>
        <v>0</v>
      </c>
      <c r="L67" s="734">
        <f>(J67+K67+I67)/3</f>
        <v>0</v>
      </c>
      <c r="M67" s="394">
        <f>'услуга 1'!M67+'услуга 2'!M67+услуга3А!M67+'услуга 3Б'!M67+'услуга 4'!M67+'5'!M67+'6'!M67+'услуга 7'!M67+'услуга 8'!M67+'9'!M67</f>
        <v>0</v>
      </c>
      <c r="N67" s="394">
        <f>'услуга 1'!N67+'услуга 2'!N67+услуга3А!N67+'услуга 3Б'!N67+'услуга 4'!N67+'5'!N67+'6'!N67+'услуга 7'!N67+'услуга 8'!N67+'9'!N67</f>
        <v>0</v>
      </c>
      <c r="O67" s="435">
        <f>'услуга 1'!O67+'услуга 2'!O67+услуга3А!O67+'услуга 3Б'!O67+'услуга 4'!O67+'5'!O67+'6'!O67+'услуга 7'!O67+'услуга 8'!O67+'9'!O67+'10'!O67+'услуга 9'!O67+'12'!O67+'13'!O67</f>
        <v>668462.86189991678</v>
      </c>
      <c r="P67" s="394">
        <f>'услуга 1'!P67+'услуга 2'!P67+'6'!P67</f>
        <v>0</v>
      </c>
      <c r="Q67" s="734">
        <f t="shared" si="3"/>
        <v>668462.86189991678</v>
      </c>
      <c r="R67" s="730"/>
    </row>
    <row r="68" spans="1:21" s="731" customFormat="1" ht="15.75" customHeight="1" x14ac:dyDescent="0.25">
      <c r="A68" s="732" t="s">
        <v>577</v>
      </c>
      <c r="B68" s="742" t="s">
        <v>578</v>
      </c>
      <c r="C68" s="1055"/>
      <c r="D68" s="1055"/>
      <c r="E68" s="1057" t="s">
        <v>579</v>
      </c>
      <c r="F68" s="1057"/>
      <c r="G68" s="1057"/>
      <c r="H68" s="1057"/>
      <c r="I68" s="743">
        <f>'услуга 1'!I68+'услуга 2'!I68+услуга3А!I68+'услуга 3Б'!I68+'услуга 4'!I68+'5'!I68+'6'!I68+'услуга 7'!I68+'услуга 8'!I68+'9'!I68</f>
        <v>0</v>
      </c>
      <c r="J68" s="743">
        <f>'услуга 1'!J68+'услуга 2'!J68+услуга3А!J68+'услуга 3Б'!J68+'услуга 4'!J68+'5'!J68+'6'!J68+'услуга 7'!J68+'услуга 8'!J68+'9'!J68</f>
        <v>0</v>
      </c>
      <c r="K68" s="743">
        <f>'услуга 1'!K68+'услуга 2'!K68+услуга3А!K68+'услуга 3Б'!K68+'услуга 4'!K68+'5'!K68+'6'!K68+'услуга 7'!K68+'услуга 8'!K68+'9'!K68</f>
        <v>0</v>
      </c>
      <c r="L68" s="734">
        <f>(J68+K68+I68)/3</f>
        <v>0</v>
      </c>
      <c r="M68" s="394">
        <f>'услуга 1'!M68+'услуга 2'!M68+услуга3А!M68+'услуга 3Б'!M68+'услуга 4'!M68+'5'!M68+'6'!M68+'услуга 7'!M68+'услуга 8'!M68+'9'!M68</f>
        <v>0</v>
      </c>
      <c r="N68" s="394">
        <f>'услуга 1'!N68+'услуга 2'!N68+услуга3А!N68+'услуга 3Б'!N68+'услуга 4'!N68+'5'!N68+'6'!N68+'услуга 7'!N68+'услуга 8'!N68+'9'!N68</f>
        <v>0</v>
      </c>
      <c r="O68" s="435">
        <f>'услуга 1'!O68+'услуга 2'!O68+услуга3А!O68+'услуга 3Б'!O68+'услуга 4'!O68+'5'!O68+'6'!O68+'услуга 7'!O68+'услуга 8'!O68+'9'!O68+'10'!O68+'услуга 9'!O68+'12'!O68+'13'!O68</f>
        <v>0</v>
      </c>
      <c r="P68" s="394">
        <f>'услуга 1'!P68+'услуга 2'!P68+'6'!P68</f>
        <v>0</v>
      </c>
      <c r="Q68" s="734">
        <f t="shared" si="3"/>
        <v>0</v>
      </c>
      <c r="R68" s="730"/>
    </row>
    <row r="69" spans="1:21" s="731" customFormat="1" ht="18" customHeight="1" x14ac:dyDescent="0.25">
      <c r="A69" s="732" t="s">
        <v>498</v>
      </c>
      <c r="B69" s="742">
        <v>226</v>
      </c>
      <c r="C69" s="1055"/>
      <c r="D69" s="1055"/>
      <c r="E69" s="743">
        <f>'услуга 1'!E69+'услуга 2'!E69+услуга3А!E69+'услуга 3Б'!E69+'услуга 4'!E69+'5'!E69+'6'!E69+'услуга 7'!E69+'услуга 8'!E69+'9'!E69</f>
        <v>0</v>
      </c>
      <c r="F69" s="743">
        <f>'услуга 1'!F69+'услуга 2'!F69+услуга3А!F69+'услуга 3Б'!F69+'услуга 4'!F69+'5'!F69+'6'!F69+'услуга 7'!F69+'услуга 8'!F69+'9'!F69</f>
        <v>0</v>
      </c>
      <c r="G69" s="743">
        <f>'услуга 1'!G69+'услуга 2'!G69+услуга3А!G69+'услуга 3Б'!G69+'услуга 4'!G69+'5'!G69+'6'!G69+'услуга 7'!G69+'услуга 8'!G69+'9'!G69</f>
        <v>0</v>
      </c>
      <c r="H69" s="734">
        <f>(F69+G69+E69)/3</f>
        <v>0</v>
      </c>
      <c r="I69" s="743">
        <f>'услуга 1'!I69+'услуга 2'!I69+услуга3А!I69+'услуга 3Б'!I69+'услуга 4'!I69+'5'!I69+'6'!I69+'услуга 7'!I69+'услуга 8'!I69+'9'!I69</f>
        <v>0</v>
      </c>
      <c r="J69" s="743">
        <f>'услуга 1'!J69+'услуга 2'!J69+услуга3А!J69+'услуга 3Б'!J69+'услуга 4'!J69+'5'!J69+'6'!J69+'услуга 7'!J69+'услуга 8'!J69+'9'!J69</f>
        <v>0</v>
      </c>
      <c r="K69" s="743">
        <f>'услуга 1'!K69+'услуга 2'!K69+услуга3А!K69+'услуга 3Б'!K69+'услуга 4'!K69+'5'!K69+'6'!K69+'услуга 7'!K69+'услуга 8'!K69+'9'!K69</f>
        <v>0</v>
      </c>
      <c r="L69" s="734">
        <f>(J69+K69+I69)/3</f>
        <v>0</v>
      </c>
      <c r="M69" s="394">
        <f>'услуга 1'!M69+'услуга 2'!M69+услуга3А!M69+'услуга 3Б'!M69+'услуга 4'!M69+'5'!M69+'6'!M69+'услуга 7'!M69+'услуга 8'!M69+'9'!M69</f>
        <v>0</v>
      </c>
      <c r="N69" s="394">
        <f>'услуга 1'!N69+'услуга 2'!N69+услуга3А!N69+'услуга 3Б'!N69+'услуга 4'!N69+'5'!N69+'6'!N69+'услуга 7'!N69+'услуга 8'!N69+'9'!N69</f>
        <v>0</v>
      </c>
      <c r="O69" s="435">
        <f>'услуга 1'!O69+'услуга 2'!O69+услуга3А!O69+'услуга 3Б'!O69+'услуга 4'!O69+'5'!O69+'6'!O69+'услуга 7'!O69+'услуга 8'!O69+'9'!O69+'10'!O69+'услуга 9'!O69+'12'!O69+'13'!O69</f>
        <v>327451.14</v>
      </c>
      <c r="P69" s="394">
        <f>'услуга 1'!P69+'услуга 2'!P69+'6'!P69</f>
        <v>0</v>
      </c>
      <c r="Q69" s="734">
        <f t="shared" si="3"/>
        <v>327451.14</v>
      </c>
      <c r="R69" s="730"/>
    </row>
    <row r="70" spans="1:21" s="731" customFormat="1" ht="33.75" customHeight="1" x14ac:dyDescent="0.25">
      <c r="A70" s="732" t="s">
        <v>673</v>
      </c>
      <c r="B70" s="742">
        <v>290</v>
      </c>
      <c r="C70" s="1055" t="s">
        <v>581</v>
      </c>
      <c r="D70" s="1055"/>
      <c r="E70" s="743">
        <f>'услуга 1'!E70+'услуга 2'!E70+услуга3А!E70+'услуга 3Б'!E70+'услуга 4'!E70+'5'!E70+'6'!E70+'услуга 7'!E70+'услуга 8'!E70+'9'!E70</f>
        <v>0</v>
      </c>
      <c r="F70" s="743">
        <f>'услуга 1'!F70+'услуга 2'!F70+услуга3А!F70+'услуга 3Б'!F70+'услуга 4'!F70+'5'!F70+'6'!F70+'услуга 7'!F70+'услуга 8'!F70+'9'!F70</f>
        <v>0</v>
      </c>
      <c r="G70" s="743">
        <f>'услуга 1'!G70+'услуга 2'!G70+услуга3А!G70+'услуга 3Б'!G70+'услуга 4'!G70+'5'!G70+'6'!G70+'услуга 7'!G70+'услуга 8'!G70+'9'!G70</f>
        <v>0</v>
      </c>
      <c r="H70" s="734">
        <f>(F70+G70+E70)/3</f>
        <v>0</v>
      </c>
      <c r="I70" s="743">
        <f>'услуга 1'!I70+'услуга 2'!I70+услуга3А!I70+'услуга 3Б'!I70+'услуга 4'!I70+'5'!I70+'6'!I70+'услуга 7'!I70+'услуга 8'!I70+'9'!I70</f>
        <v>0</v>
      </c>
      <c r="J70" s="743">
        <f>'услуга 1'!J70+'услуга 2'!J70+услуга3А!J70+'услуга 3Б'!J70+'услуга 4'!J70+'5'!J70+'6'!J70+'услуга 7'!J70+'услуга 8'!J70+'9'!J70</f>
        <v>0</v>
      </c>
      <c r="K70" s="743">
        <f>'услуга 1'!K70+'услуга 2'!K70+услуга3А!K70+'услуга 3Б'!K70+'услуга 4'!K70+'5'!K70+'6'!K70+'услуга 7'!K70+'услуга 8'!K70+'9'!K70</f>
        <v>0</v>
      </c>
      <c r="L70" s="734">
        <f>(J70+K70+I70)/3</f>
        <v>0</v>
      </c>
      <c r="M70" s="394">
        <f>'услуга 1'!M70+'услуга 2'!M70+услуга3А!M70+'услуга 3Б'!M70+'услуга 4'!M70+'5'!M70+'6'!M70+'услуга 7'!M70+'услуга 8'!M70+'9'!M70</f>
        <v>0</v>
      </c>
      <c r="N70" s="394">
        <f>'услуга 1'!N70+'услуга 2'!N70+услуга3А!N70+'услуга 3Б'!N70+'услуга 4'!N70+'5'!N70+'6'!N70+'услуга 7'!N70+'услуга 8'!N70+'9'!N70</f>
        <v>0</v>
      </c>
      <c r="O70" s="435">
        <f>'услуга 1'!O70+'услуга 2'!O70+услуга3А!O70+'услуга 3Б'!O70+'услуга 4'!O70+'5'!O70+'6'!O70+'услуга 7'!O70+'услуга 8'!O70+'9'!O70+'10'!O70+'услуга 9'!O70+'12'!O70+'13'!O70</f>
        <v>10013.018493466698</v>
      </c>
      <c r="P70" s="394">
        <f>'услуга 1'!P70+'услуга 2'!P70+'6'!P70</f>
        <v>0</v>
      </c>
      <c r="Q70" s="734">
        <f t="shared" si="3"/>
        <v>10013.018493466698</v>
      </c>
      <c r="R70" s="730"/>
    </row>
    <row r="71" spans="1:21" s="731" customFormat="1" ht="43.15" customHeight="1" x14ac:dyDescent="0.25">
      <c r="A71" s="732" t="s">
        <v>502</v>
      </c>
      <c r="B71" s="742">
        <v>290</v>
      </c>
      <c r="C71" s="1055"/>
      <c r="D71" s="1055"/>
      <c r="E71" s="734" t="s">
        <v>86</v>
      </c>
      <c r="F71" s="734" t="s">
        <v>86</v>
      </c>
      <c r="G71" s="734" t="s">
        <v>86</v>
      </c>
      <c r="H71" s="734" t="s">
        <v>86</v>
      </c>
      <c r="I71" s="734" t="s">
        <v>86</v>
      </c>
      <c r="J71" s="734" t="s">
        <v>86</v>
      </c>
      <c r="K71" s="734" t="s">
        <v>86</v>
      </c>
      <c r="L71" s="734" t="s">
        <v>86</v>
      </c>
      <c r="M71" s="394">
        <f>'услуга 1'!M71+'услуга 2'!M71+услуга3А!M71+'услуга 3Б'!M71+'услуга 4'!M71+'5'!M71+'6'!M71+'услуга 7'!M71+'услуга 8'!M71+'9'!M71</f>
        <v>2000</v>
      </c>
      <c r="N71" s="394">
        <f>'услуга 1'!N71+'услуга 2'!N71+услуга3А!N71+'услуга 3Б'!N71+'услуга 4'!N71+'5'!N71+'6'!N71+'услуга 7'!N71+'услуга 8'!N71+'9'!N71</f>
        <v>0</v>
      </c>
      <c r="O71" s="435">
        <f>'услуга 1'!O71+'услуга 2'!O71+услуга3А!O71+'услуга 3Б'!O71+'услуга 4'!O71+'5'!O71+'6'!O71+'услуга 7'!O71+'услуга 8'!O71+'9'!O71+'10'!O71+'услуга 9'!O71+'12'!O71+'13'!O71</f>
        <v>2000</v>
      </c>
      <c r="P71" s="394">
        <f>'услуга 1'!P71+'услуга 2'!P71+'6'!P71</f>
        <v>0</v>
      </c>
      <c r="Q71" s="734">
        <f t="shared" si="3"/>
        <v>2000</v>
      </c>
      <c r="R71" s="730"/>
    </row>
    <row r="72" spans="1:21" s="731" customFormat="1" ht="33" customHeight="1" x14ac:dyDescent="0.25">
      <c r="A72" s="732" t="s">
        <v>582</v>
      </c>
      <c r="B72" s="742" t="s">
        <v>426</v>
      </c>
      <c r="C72" s="1055"/>
      <c r="D72" s="1055"/>
      <c r="E72" s="734" t="s">
        <v>86</v>
      </c>
      <c r="F72" s="734" t="s">
        <v>86</v>
      </c>
      <c r="G72" s="734" t="s">
        <v>86</v>
      </c>
      <c r="H72" s="734" t="s">
        <v>86</v>
      </c>
      <c r="I72" s="734" t="s">
        <v>86</v>
      </c>
      <c r="J72" s="734" t="s">
        <v>86</v>
      </c>
      <c r="K72" s="734" t="s">
        <v>86</v>
      </c>
      <c r="L72" s="734" t="s">
        <v>86</v>
      </c>
      <c r="M72" s="394">
        <f>'услуга 1'!M72+'услуга 2'!M72+услуга3А!M72+'услуга 3Б'!M72+'услуга 4'!M72+'5'!M72+'6'!M72+'услуга 7'!M72+'услуга 8'!M72+'9'!M72</f>
        <v>750000</v>
      </c>
      <c r="N72" s="394">
        <f>'услуга 1'!N72+'услуга 2'!N72+услуга3А!N72+'услуга 3Б'!N72+'услуга 4'!N72+'5'!N72+'6'!N72+'услуга 7'!N72+'услуга 8'!N72+'9'!N72</f>
        <v>0</v>
      </c>
      <c r="O72" s="435">
        <f>'услуга 1'!O72+'услуга 2'!O72+услуга3А!O72+'услуга 3Б'!O72+'услуга 4'!O72+'5'!O72+'6'!O72+'услуга 7'!O72+'услуга 8'!O72+'9'!O72+'10'!O72+'услуга 9'!O72+'12'!O72+'13'!O72</f>
        <v>750000</v>
      </c>
      <c r="P72" s="394">
        <f>'услуга 1'!P72+'услуга 2'!P72+'6'!P72</f>
        <v>0</v>
      </c>
      <c r="Q72" s="734">
        <f>(O72+P72)</f>
        <v>750000</v>
      </c>
      <c r="R72" s="746"/>
    </row>
    <row r="73" spans="1:21" s="731" customFormat="1" ht="17.25" customHeight="1" x14ac:dyDescent="0.25">
      <c r="A73" s="732" t="s">
        <v>503</v>
      </c>
      <c r="B73" s="742">
        <v>310</v>
      </c>
      <c r="C73" s="1056" t="s">
        <v>534</v>
      </c>
      <c r="D73" s="1056"/>
      <c r="E73" s="1057" t="s">
        <v>579</v>
      </c>
      <c r="F73" s="1057"/>
      <c r="G73" s="1057"/>
      <c r="H73" s="1057"/>
      <c r="I73" s="545" t="s">
        <v>86</v>
      </c>
      <c r="J73" s="545" t="s">
        <v>86</v>
      </c>
      <c r="K73" s="743">
        <f>'услуга 1'!K73+'услуга 2'!K73+услуга3А!K73+'услуга 3Б'!K73+'услуга 4'!K73+'5'!K73+'6'!K73+'услуга 7'!K73+'услуга 8'!K73+'9'!K73</f>
        <v>0</v>
      </c>
      <c r="L73" s="734" t="s">
        <v>86</v>
      </c>
      <c r="M73" s="394">
        <f>'услуга 1'!M73+'услуга 2'!M73+услуга3А!M73+'услуга 3Б'!M73+'услуга 4'!M73+'5'!M73+'6'!M73+'услуга 7'!M73+'услуга 8'!M73+'9'!M73</f>
        <v>0</v>
      </c>
      <c r="N73" s="394">
        <f>'услуга 1'!N73+'услуга 2'!N73+услуга3А!N73+'услуга 3Б'!N73+'услуга 4'!N73+'5'!N73+'6'!N73+'услуга 7'!N73+'услуга 8'!N73+'9'!N73</f>
        <v>0</v>
      </c>
      <c r="O73" s="435">
        <f>'услуга 1'!O73+'услуга 2'!O73+услуга3А!O73+'услуга 3Б'!O73+'услуга 4'!O73+'5'!O73+'6'!O73+'услуга 7'!O73+'услуга 8'!O73+'9'!O73+'10'!O73+'услуга 9'!O73+'12'!O73+'13'!O73</f>
        <v>0</v>
      </c>
      <c r="P73" s="394">
        <f>'услуга 1'!P73+'услуга 2'!P73+'6'!P73</f>
        <v>0</v>
      </c>
      <c r="Q73" s="734">
        <f>O73+P73</f>
        <v>0</v>
      </c>
      <c r="R73" s="730"/>
    </row>
    <row r="74" spans="1:21" s="731" customFormat="1" ht="18" customHeight="1" x14ac:dyDescent="0.25">
      <c r="A74" s="732" t="s">
        <v>583</v>
      </c>
      <c r="B74" s="742">
        <v>340</v>
      </c>
      <c r="C74" s="1056"/>
      <c r="D74" s="1056"/>
      <c r="E74" s="734" t="s">
        <v>86</v>
      </c>
      <c r="F74" s="734" t="s">
        <v>86</v>
      </c>
      <c r="G74" s="743">
        <f>'услуга 1'!G74+'услуга 2'!G74+услуга3А!G74+'услуга 3Б'!G74+'услуга 4'!G74+'5'!G74+'6'!G74+'услуга 7'!G74+'услуга 8'!G74+'9'!G74</f>
        <v>0</v>
      </c>
      <c r="H74" s="734" t="s">
        <v>86</v>
      </c>
      <c r="I74" s="734" t="s">
        <v>86</v>
      </c>
      <c r="J74" s="734" t="s">
        <v>86</v>
      </c>
      <c r="K74" s="743">
        <f>'услуга 1'!K74+'услуга 2'!K74+услуга3А!K74+'услуга 3Б'!K74+'услуга 4'!K74+'5'!K74+'6'!K74+'услуга 7'!K74+'услуга 8'!K74+'9'!K74</f>
        <v>0</v>
      </c>
      <c r="L74" s="734" t="s">
        <v>86</v>
      </c>
      <c r="M74" s="394">
        <f>'услуга 1'!M74+'услуга 2'!M74+услуга3А!M74+'услуга 3Б'!M74+'услуга 4'!M74+'5'!M74+'6'!M74+'услуга 7'!M74+'услуга 8'!M74+'9'!M74</f>
        <v>0</v>
      </c>
      <c r="N74" s="394">
        <f>'услуга 1'!N74+'услуга 2'!N74+услуга3А!N74+'услуга 3Б'!N74+'услуга 4'!N74+'5'!N74+'6'!N74+'услуга 7'!N74+'услуга 8'!N74+'9'!N74</f>
        <v>0</v>
      </c>
      <c r="O74" s="435">
        <f>'услуга 1'!O74+'услуга 2'!O74+услуга3А!O74+'услуга 3Б'!O74+'услуга 4'!O74+'5'!O74+'6'!O74+'услуга 7'!O74+'услуга 8'!O74+'9'!O74+'10'!O74+'услуга 9'!O74+'12'!O74+'13'!O74</f>
        <v>1603368</v>
      </c>
      <c r="P74" s="394">
        <f>'услуга 1'!P74+'услуга 2'!P74+'6'!P74</f>
        <v>0</v>
      </c>
      <c r="Q74" s="734">
        <f>O74+P74</f>
        <v>1603368</v>
      </c>
      <c r="R74" s="730"/>
    </row>
    <row r="75" spans="1:21" s="731" customFormat="1" ht="20.25" customHeight="1" x14ac:dyDescent="0.25">
      <c r="A75" s="737" t="s">
        <v>584</v>
      </c>
      <c r="B75" s="739"/>
      <c r="C75" s="1058"/>
      <c r="D75" s="1058"/>
      <c r="E75" s="740" t="s">
        <v>86</v>
      </c>
      <c r="F75" s="740" t="s">
        <v>86</v>
      </c>
      <c r="G75" s="740" t="s">
        <v>86</v>
      </c>
      <c r="H75" s="740" t="s">
        <v>86</v>
      </c>
      <c r="I75" s="740" t="s">
        <v>86</v>
      </c>
      <c r="J75" s="740" t="s">
        <v>86</v>
      </c>
      <c r="K75" s="740" t="s">
        <v>86</v>
      </c>
      <c r="L75" s="740" t="s">
        <v>86</v>
      </c>
      <c r="M75" s="741">
        <f>M63+M64+M65+M66+M67+M69+M71+M72+M73+M74</f>
        <v>752000</v>
      </c>
      <c r="N75" s="741">
        <f>N63+N64+N65+N66+N67+N69+N71+N72+N73+N74</f>
        <v>0</v>
      </c>
      <c r="O75" s="741">
        <f>O63+O64+O65+O66+O67+O69+O71+O72+O73+O74</f>
        <v>3380928.0018999167</v>
      </c>
      <c r="P75" s="740">
        <f>SUM(P63:P74)-P68</f>
        <v>0</v>
      </c>
      <c r="Q75" s="741">
        <f>Q63+Q64+Q65+Q66+Q67+Q69+Q71+Q72+Q73+Q74</f>
        <v>3380928.0018999167</v>
      </c>
      <c r="R75" s="730"/>
    </row>
    <row r="76" spans="1:21" s="731" customFormat="1" ht="20.25" hidden="1" customHeight="1" x14ac:dyDescent="0.25">
      <c r="A76" s="737" t="s">
        <v>585</v>
      </c>
      <c r="B76" s="739"/>
      <c r="C76" s="757"/>
      <c r="D76" s="758"/>
      <c r="E76" s="740"/>
      <c r="F76" s="740"/>
      <c r="G76" s="740"/>
      <c r="H76" s="740"/>
      <c r="I76" s="740"/>
      <c r="J76" s="740"/>
      <c r="K76" s="740"/>
      <c r="L76" s="740"/>
      <c r="M76" s="487"/>
      <c r="N76" s="487"/>
      <c r="O76" s="740"/>
      <c r="P76" s="740"/>
      <c r="Q76" s="740"/>
      <c r="R76" s="730"/>
    </row>
    <row r="77" spans="1:21" s="731" customFormat="1" ht="21" customHeight="1" x14ac:dyDescent="0.25">
      <c r="A77" s="1059" t="s">
        <v>586</v>
      </c>
      <c r="B77" s="1059"/>
      <c r="C77" s="1059"/>
      <c r="D77" s="1059"/>
      <c r="E77" s="1059"/>
      <c r="F77" s="1059"/>
      <c r="G77" s="1059"/>
      <c r="H77" s="1059"/>
      <c r="I77" s="1059"/>
      <c r="J77" s="1059"/>
      <c r="K77" s="1059"/>
      <c r="L77" s="1059"/>
      <c r="M77" s="1059"/>
      <c r="N77" s="1059"/>
      <c r="O77" s="1059"/>
      <c r="P77" s="1059"/>
      <c r="Q77" s="759">
        <f>Q31+Q61</f>
        <v>1</v>
      </c>
      <c r="R77" s="730"/>
    </row>
    <row r="78" spans="1:21" s="754" customFormat="1" ht="19.5" customHeight="1" x14ac:dyDescent="0.25">
      <c r="A78" s="749" t="s">
        <v>587</v>
      </c>
      <c r="B78" s="760"/>
      <c r="C78" s="1054"/>
      <c r="D78" s="1054"/>
      <c r="E78" s="751" t="s">
        <v>86</v>
      </c>
      <c r="F78" s="751" t="s">
        <v>86</v>
      </c>
      <c r="G78" s="751" t="s">
        <v>86</v>
      </c>
      <c r="H78" s="751" t="s">
        <v>86</v>
      </c>
      <c r="I78" s="751"/>
      <c r="J78" s="751"/>
      <c r="K78" s="751"/>
      <c r="L78" s="751"/>
      <c r="M78" s="555">
        <f>M75+M59+M49</f>
        <v>5345314.7947573029</v>
      </c>
      <c r="N78" s="555">
        <f>N75+N59+N49</f>
        <v>207689.83199999999</v>
      </c>
      <c r="O78" s="761">
        <f>O75+O59+O49</f>
        <v>31867955.053320609</v>
      </c>
      <c r="P78" s="761">
        <f>P75+P59+P49</f>
        <v>0</v>
      </c>
      <c r="Q78" s="761">
        <f>Q75+Q59+Q49</f>
        <v>31867955.053320609</v>
      </c>
      <c r="R78" s="762"/>
      <c r="S78" s="763"/>
    </row>
    <row r="79" spans="1:21" s="731" customFormat="1" ht="21.75" customHeight="1" x14ac:dyDescent="0.25">
      <c r="A79" s="764" t="s">
        <v>588</v>
      </c>
      <c r="B79" s="765"/>
      <c r="C79" s="1053"/>
      <c r="D79" s="1053"/>
      <c r="E79" s="766"/>
      <c r="F79" s="766"/>
      <c r="G79" s="766"/>
      <c r="H79" s="766"/>
      <c r="I79" s="766"/>
      <c r="J79" s="766"/>
      <c r="K79" s="766"/>
      <c r="L79" s="766"/>
      <c r="M79" s="435"/>
      <c r="N79" s="394"/>
      <c r="O79" s="766"/>
      <c r="P79" s="766"/>
      <c r="Q79" s="766"/>
      <c r="R79" s="730"/>
      <c r="S79" s="767"/>
    </row>
    <row r="80" spans="1:21" s="731" customFormat="1" ht="15.75" x14ac:dyDescent="0.25">
      <c r="A80" s="732" t="s">
        <v>530</v>
      </c>
      <c r="B80" s="768">
        <v>211</v>
      </c>
      <c r="C80" s="1053"/>
      <c r="D80" s="1053"/>
      <c r="E80" s="734" t="s">
        <v>86</v>
      </c>
      <c r="F80" s="734" t="s">
        <v>86</v>
      </c>
      <c r="G80" s="734" t="s">
        <v>86</v>
      </c>
      <c r="H80" s="734" t="s">
        <v>86</v>
      </c>
      <c r="I80" s="734"/>
      <c r="J80" s="734"/>
      <c r="K80" s="734"/>
      <c r="L80" s="734"/>
      <c r="M80" s="769">
        <f t="shared" ref="M80:Q81" si="4">M16+M47</f>
        <v>7290960.8746560263</v>
      </c>
      <c r="N80" s="769">
        <f t="shared" si="4"/>
        <v>159516</v>
      </c>
      <c r="O80" s="770">
        <f t="shared" si="4"/>
        <v>9013256.0303495619</v>
      </c>
      <c r="P80" s="770">
        <f t="shared" si="4"/>
        <v>0</v>
      </c>
      <c r="Q80" s="771">
        <f t="shared" si="4"/>
        <v>9013256.0303495619</v>
      </c>
      <c r="R80" s="772"/>
      <c r="S80" s="773"/>
      <c r="T80" s="773"/>
      <c r="U80" s="773"/>
    </row>
    <row r="81" spans="1:21" s="731" customFormat="1" ht="15.75" x14ac:dyDescent="0.25">
      <c r="A81" s="732" t="s">
        <v>589</v>
      </c>
      <c r="B81" s="768">
        <v>213</v>
      </c>
      <c r="C81" s="1053"/>
      <c r="D81" s="1053"/>
      <c r="E81" s="734" t="s">
        <v>86</v>
      </c>
      <c r="F81" s="734" t="s">
        <v>86</v>
      </c>
      <c r="G81" s="734" t="s">
        <v>86</v>
      </c>
      <c r="H81" s="734" t="s">
        <v>86</v>
      </c>
      <c r="I81" s="734"/>
      <c r="J81" s="734"/>
      <c r="K81" s="734"/>
      <c r="L81" s="734"/>
      <c r="M81" s="769">
        <f t="shared" si="4"/>
        <v>2201870.1841461197</v>
      </c>
      <c r="N81" s="769">
        <f t="shared" si="4"/>
        <v>48173.831999999995</v>
      </c>
      <c r="O81" s="770">
        <f t="shared" si="4"/>
        <v>2710527.3211655673</v>
      </c>
      <c r="P81" s="770">
        <f t="shared" si="4"/>
        <v>0</v>
      </c>
      <c r="Q81" s="771">
        <f t="shared" si="4"/>
        <v>2710527.3211655673</v>
      </c>
      <c r="R81" s="772"/>
      <c r="S81" s="773"/>
      <c r="T81" s="773"/>
      <c r="U81" s="773"/>
    </row>
    <row r="82" spans="1:21" s="731" customFormat="1" ht="15.75" x14ac:dyDescent="0.25">
      <c r="A82" s="732" t="s">
        <v>491</v>
      </c>
      <c r="B82" s="768">
        <v>212</v>
      </c>
      <c r="C82" s="1053"/>
      <c r="D82" s="1053"/>
      <c r="E82" s="734" t="s">
        <v>86</v>
      </c>
      <c r="F82" s="734" t="s">
        <v>86</v>
      </c>
      <c r="G82" s="734" t="s">
        <v>86</v>
      </c>
      <c r="H82" s="734" t="s">
        <v>86</v>
      </c>
      <c r="I82" s="734"/>
      <c r="J82" s="734"/>
      <c r="K82" s="734"/>
      <c r="L82" s="734"/>
      <c r="M82" s="769">
        <f>M33+M63</f>
        <v>0</v>
      </c>
      <c r="N82" s="769">
        <f>N33+N63</f>
        <v>0</v>
      </c>
      <c r="O82" s="770">
        <f>O33+O63</f>
        <v>19800</v>
      </c>
      <c r="P82" s="770">
        <f>P33+P63</f>
        <v>0</v>
      </c>
      <c r="Q82" s="771">
        <f>Q33+Q63</f>
        <v>19800</v>
      </c>
      <c r="R82" s="772"/>
      <c r="S82" s="773"/>
      <c r="T82" s="773"/>
      <c r="U82" s="773"/>
    </row>
    <row r="83" spans="1:21" s="731" customFormat="1" ht="15.75" x14ac:dyDescent="0.25">
      <c r="A83" s="735" t="s">
        <v>493</v>
      </c>
      <c r="B83" s="768">
        <v>221</v>
      </c>
      <c r="C83" s="1053"/>
      <c r="D83" s="1053"/>
      <c r="E83" s="734" t="s">
        <v>86</v>
      </c>
      <c r="F83" s="734" t="s">
        <v>86</v>
      </c>
      <c r="G83" s="734" t="s">
        <v>86</v>
      </c>
      <c r="H83" s="734" t="s">
        <v>86</v>
      </c>
      <c r="I83" s="734"/>
      <c r="J83" s="734"/>
      <c r="K83" s="734"/>
      <c r="L83" s="734"/>
      <c r="M83" s="769">
        <f t="shared" ref="M83:O84" si="5">M64+M20</f>
        <v>0</v>
      </c>
      <c r="N83" s="769">
        <f t="shared" si="5"/>
        <v>0</v>
      </c>
      <c r="O83" s="770">
        <f t="shared" si="5"/>
        <v>90000</v>
      </c>
      <c r="P83" s="770">
        <f>P20+P64</f>
        <v>0</v>
      </c>
      <c r="Q83" s="771">
        <f>Q20+Q64</f>
        <v>90000</v>
      </c>
      <c r="R83" s="772"/>
      <c r="S83" s="773"/>
      <c r="T83" s="773"/>
      <c r="U83" s="773"/>
    </row>
    <row r="84" spans="1:21" s="731" customFormat="1" ht="15.75" x14ac:dyDescent="0.25">
      <c r="A84" s="735" t="s">
        <v>494</v>
      </c>
      <c r="B84" s="768">
        <v>222</v>
      </c>
      <c r="C84" s="1053"/>
      <c r="D84" s="1053"/>
      <c r="E84" s="734" t="s">
        <v>86</v>
      </c>
      <c r="F84" s="734" t="s">
        <v>86</v>
      </c>
      <c r="G84" s="734" t="s">
        <v>86</v>
      </c>
      <c r="H84" s="734" t="s">
        <v>86</v>
      </c>
      <c r="I84" s="734"/>
      <c r="J84" s="734"/>
      <c r="K84" s="734"/>
      <c r="L84" s="734"/>
      <c r="M84" s="769">
        <f t="shared" si="5"/>
        <v>0</v>
      </c>
      <c r="N84" s="769">
        <f t="shared" si="5"/>
        <v>0</v>
      </c>
      <c r="O84" s="770">
        <f t="shared" si="5"/>
        <v>0</v>
      </c>
      <c r="P84" s="770">
        <f>P21+P65</f>
        <v>0</v>
      </c>
      <c r="Q84" s="771">
        <f>Q21+Q65</f>
        <v>0</v>
      </c>
      <c r="R84" s="772"/>
      <c r="S84" s="773"/>
      <c r="T84" s="773"/>
      <c r="U84" s="773"/>
    </row>
    <row r="85" spans="1:21" s="731" customFormat="1" ht="16.149999999999999" customHeight="1" x14ac:dyDescent="0.25">
      <c r="A85" s="735" t="s">
        <v>545</v>
      </c>
      <c r="B85" s="768" t="s">
        <v>496</v>
      </c>
      <c r="C85" s="1053"/>
      <c r="D85" s="1053"/>
      <c r="E85" s="734" t="s">
        <v>86</v>
      </c>
      <c r="F85" s="734" t="s">
        <v>86</v>
      </c>
      <c r="G85" s="734" t="s">
        <v>86</v>
      </c>
      <c r="H85" s="734" t="s">
        <v>86</v>
      </c>
      <c r="I85" s="734"/>
      <c r="J85" s="734"/>
      <c r="K85" s="734"/>
      <c r="L85" s="734"/>
      <c r="M85" s="734">
        <f>M26+M56</f>
        <v>0</v>
      </c>
      <c r="N85" s="734">
        <f>N26+N56</f>
        <v>0</v>
      </c>
      <c r="O85" s="770">
        <f>O26+O56</f>
        <v>0</v>
      </c>
      <c r="P85" s="770">
        <f>P26+P56</f>
        <v>0</v>
      </c>
      <c r="Q85" s="771">
        <f>Q26+Q56</f>
        <v>0</v>
      </c>
      <c r="R85" s="772"/>
      <c r="S85" s="773"/>
      <c r="T85" s="773"/>
      <c r="U85" s="773"/>
    </row>
    <row r="86" spans="1:21" s="731" customFormat="1" ht="15.75" x14ac:dyDescent="0.25">
      <c r="A86" s="735" t="s">
        <v>535</v>
      </c>
      <c r="B86" s="768">
        <v>223</v>
      </c>
      <c r="C86" s="1053"/>
      <c r="D86" s="1053"/>
      <c r="E86" s="734" t="s">
        <v>86</v>
      </c>
      <c r="F86" s="734" t="s">
        <v>86</v>
      </c>
      <c r="G86" s="734" t="s">
        <v>86</v>
      </c>
      <c r="H86" s="734" t="s">
        <v>86</v>
      </c>
      <c r="I86" s="734"/>
      <c r="J86" s="734"/>
      <c r="K86" s="734"/>
      <c r="L86" s="734"/>
      <c r="M86" s="734">
        <f t="shared" ref="M86:Q89" si="6">M22+M52</f>
        <v>0</v>
      </c>
      <c r="N86" s="734">
        <f t="shared" si="6"/>
        <v>0</v>
      </c>
      <c r="O86" s="770">
        <f t="shared" si="6"/>
        <v>0</v>
      </c>
      <c r="P86" s="770">
        <f t="shared" si="6"/>
        <v>0</v>
      </c>
      <c r="Q86" s="771">
        <f t="shared" si="6"/>
        <v>0</v>
      </c>
      <c r="R86" s="772"/>
      <c r="S86" s="773"/>
      <c r="T86" s="773"/>
      <c r="U86" s="773"/>
    </row>
    <row r="87" spans="1:21" s="731" customFormat="1" ht="15.75" customHeight="1" x14ac:dyDescent="0.25">
      <c r="A87" s="774" t="s">
        <v>591</v>
      </c>
      <c r="B87" s="768" t="s">
        <v>538</v>
      </c>
      <c r="C87" s="1053"/>
      <c r="D87" s="1053"/>
      <c r="E87" s="734" t="s">
        <v>86</v>
      </c>
      <c r="F87" s="734" t="s">
        <v>86</v>
      </c>
      <c r="G87" s="734" t="s">
        <v>86</v>
      </c>
      <c r="H87" s="734" t="s">
        <v>86</v>
      </c>
      <c r="I87" s="734"/>
      <c r="J87" s="734"/>
      <c r="K87" s="734"/>
      <c r="L87" s="734"/>
      <c r="M87" s="769">
        <f t="shared" si="6"/>
        <v>493853.58</v>
      </c>
      <c r="N87" s="769">
        <f t="shared" si="6"/>
        <v>0</v>
      </c>
      <c r="O87" s="770">
        <f t="shared" si="6"/>
        <v>493853.58</v>
      </c>
      <c r="P87" s="770">
        <f t="shared" si="6"/>
        <v>0</v>
      </c>
      <c r="Q87" s="771">
        <f t="shared" si="6"/>
        <v>493853.58</v>
      </c>
      <c r="R87" s="772"/>
      <c r="S87" s="773"/>
      <c r="T87" s="773"/>
      <c r="U87" s="773"/>
    </row>
    <row r="88" spans="1:21" s="731" customFormat="1" ht="15.75" x14ac:dyDescent="0.25">
      <c r="A88" s="774" t="s">
        <v>592</v>
      </c>
      <c r="B88" s="768" t="s">
        <v>541</v>
      </c>
      <c r="C88" s="1053"/>
      <c r="D88" s="1053"/>
      <c r="E88" s="734" t="s">
        <v>86</v>
      </c>
      <c r="F88" s="734" t="s">
        <v>86</v>
      </c>
      <c r="G88" s="734" t="s">
        <v>86</v>
      </c>
      <c r="H88" s="734" t="s">
        <v>86</v>
      </c>
      <c r="I88" s="734"/>
      <c r="J88" s="734"/>
      <c r="K88" s="734"/>
      <c r="L88" s="734"/>
      <c r="M88" s="769">
        <f t="shared" si="6"/>
        <v>2733660.6</v>
      </c>
      <c r="N88" s="769">
        <f t="shared" si="6"/>
        <v>0</v>
      </c>
      <c r="O88" s="770">
        <f t="shared" si="6"/>
        <v>2733660.6</v>
      </c>
      <c r="P88" s="770">
        <f t="shared" si="6"/>
        <v>0</v>
      </c>
      <c r="Q88" s="771">
        <f t="shared" si="6"/>
        <v>2733660.6</v>
      </c>
      <c r="R88" s="772"/>
      <c r="S88" s="773"/>
      <c r="T88" s="773"/>
      <c r="U88" s="773"/>
    </row>
    <row r="89" spans="1:21" s="731" customFormat="1" ht="15.75" x14ac:dyDescent="0.25">
      <c r="A89" s="774" t="s">
        <v>593</v>
      </c>
      <c r="B89" s="768" t="s">
        <v>543</v>
      </c>
      <c r="C89" s="1053"/>
      <c r="D89" s="1053"/>
      <c r="E89" s="734" t="s">
        <v>86</v>
      </c>
      <c r="F89" s="734" t="s">
        <v>86</v>
      </c>
      <c r="G89" s="734" t="s">
        <v>86</v>
      </c>
      <c r="H89" s="734" t="s">
        <v>86</v>
      </c>
      <c r="I89" s="734"/>
      <c r="J89" s="734"/>
      <c r="K89" s="734"/>
      <c r="L89" s="734"/>
      <c r="M89" s="769">
        <f t="shared" si="6"/>
        <v>0</v>
      </c>
      <c r="N89" s="769">
        <f t="shared" si="6"/>
        <v>0</v>
      </c>
      <c r="O89" s="770">
        <f t="shared" si="6"/>
        <v>100915.8432</v>
      </c>
      <c r="P89" s="770">
        <f t="shared" si="6"/>
        <v>0</v>
      </c>
      <c r="Q89" s="771">
        <f t="shared" si="6"/>
        <v>100915.8432</v>
      </c>
      <c r="R89" s="772"/>
      <c r="S89" s="773"/>
      <c r="T89" s="773"/>
      <c r="U89" s="773"/>
    </row>
    <row r="90" spans="1:21" s="731" customFormat="1" ht="15.75" x14ac:dyDescent="0.25">
      <c r="A90" s="774" t="s">
        <v>576</v>
      </c>
      <c r="B90" s="768">
        <v>224</v>
      </c>
      <c r="C90" s="1053"/>
      <c r="D90" s="1053"/>
      <c r="E90" s="734" t="s">
        <v>86</v>
      </c>
      <c r="F90" s="734" t="s">
        <v>86</v>
      </c>
      <c r="G90" s="734" t="s">
        <v>86</v>
      </c>
      <c r="H90" s="734" t="s">
        <v>86</v>
      </c>
      <c r="I90" s="734"/>
      <c r="J90" s="734"/>
      <c r="K90" s="734"/>
      <c r="L90" s="734"/>
      <c r="M90" s="734">
        <f>M66</f>
        <v>0</v>
      </c>
      <c r="N90" s="734">
        <f>N66</f>
        <v>0</v>
      </c>
      <c r="O90" s="770">
        <f>O66</f>
        <v>0</v>
      </c>
      <c r="P90" s="770">
        <f>P66</f>
        <v>0</v>
      </c>
      <c r="Q90" s="771">
        <f>Q66</f>
        <v>0</v>
      </c>
      <c r="R90" s="772"/>
      <c r="S90" s="773"/>
      <c r="T90" s="773"/>
      <c r="U90" s="773"/>
    </row>
    <row r="91" spans="1:21" s="731" customFormat="1" ht="15.75" x14ac:dyDescent="0.25">
      <c r="A91" s="774" t="s">
        <v>497</v>
      </c>
      <c r="B91" s="768">
        <v>225</v>
      </c>
      <c r="C91" s="1053"/>
      <c r="D91" s="1053"/>
      <c r="E91" s="734" t="s">
        <v>86</v>
      </c>
      <c r="F91" s="734" t="s">
        <v>86</v>
      </c>
      <c r="G91" s="734" t="s">
        <v>86</v>
      </c>
      <c r="H91" s="734" t="s">
        <v>86</v>
      </c>
      <c r="I91" s="734"/>
      <c r="J91" s="734"/>
      <c r="K91" s="734"/>
      <c r="L91" s="734"/>
      <c r="M91" s="769">
        <f>M35+M67</f>
        <v>0</v>
      </c>
      <c r="N91" s="769">
        <f>N35+N67</f>
        <v>0</v>
      </c>
      <c r="O91" s="770">
        <f>O35+O67</f>
        <v>1040000</v>
      </c>
      <c r="P91" s="770">
        <f>P35+P67</f>
        <v>0</v>
      </c>
      <c r="Q91" s="771">
        <f>Q35+Q67</f>
        <v>1040000</v>
      </c>
      <c r="R91" s="772"/>
      <c r="S91" s="773"/>
      <c r="T91" s="773"/>
      <c r="U91" s="773"/>
    </row>
    <row r="92" spans="1:21" s="731" customFormat="1" ht="17.25" customHeight="1" x14ac:dyDescent="0.25">
      <c r="A92" s="735" t="s">
        <v>577</v>
      </c>
      <c r="B92" s="768" t="s">
        <v>578</v>
      </c>
      <c r="C92" s="1053"/>
      <c r="D92" s="1053"/>
      <c r="E92" s="734" t="s">
        <v>86</v>
      </c>
      <c r="F92" s="734" t="s">
        <v>86</v>
      </c>
      <c r="G92" s="734" t="s">
        <v>86</v>
      </c>
      <c r="H92" s="734" t="s">
        <v>86</v>
      </c>
      <c r="I92" s="734"/>
      <c r="J92" s="734"/>
      <c r="K92" s="734"/>
      <c r="L92" s="734"/>
      <c r="M92" s="734">
        <f>M68</f>
        <v>0</v>
      </c>
      <c r="N92" s="734">
        <f>N68</f>
        <v>0</v>
      </c>
      <c r="O92" s="770">
        <f>O68</f>
        <v>0</v>
      </c>
      <c r="P92" s="770">
        <f>P68</f>
        <v>0</v>
      </c>
      <c r="Q92" s="771">
        <f>Q68</f>
        <v>0</v>
      </c>
      <c r="R92" s="772"/>
      <c r="S92" s="773"/>
      <c r="T92" s="773"/>
      <c r="U92" s="773"/>
    </row>
    <row r="93" spans="1:21" s="731" customFormat="1" ht="15.75" x14ac:dyDescent="0.25">
      <c r="A93" s="735" t="s">
        <v>498</v>
      </c>
      <c r="B93" s="768">
        <v>226</v>
      </c>
      <c r="C93" s="1053"/>
      <c r="D93" s="1053"/>
      <c r="E93" s="734" t="s">
        <v>86</v>
      </c>
      <c r="F93" s="734" t="s">
        <v>86</v>
      </c>
      <c r="G93" s="734" t="s">
        <v>86</v>
      </c>
      <c r="H93" s="734" t="s">
        <v>86</v>
      </c>
      <c r="I93" s="734"/>
      <c r="J93" s="734"/>
      <c r="K93" s="734"/>
      <c r="L93" s="734"/>
      <c r="M93" s="769">
        <f>M36+M69</f>
        <v>0</v>
      </c>
      <c r="N93" s="769">
        <f>N36+N69</f>
        <v>0</v>
      </c>
      <c r="O93" s="770">
        <f>O36+O69</f>
        <v>1212782</v>
      </c>
      <c r="P93" s="770">
        <f>P36+P69</f>
        <v>0</v>
      </c>
      <c r="Q93" s="771">
        <f>Q36+Q69</f>
        <v>1212782</v>
      </c>
      <c r="R93" s="772"/>
      <c r="S93" s="773"/>
      <c r="T93" s="773"/>
      <c r="U93" s="773"/>
    </row>
    <row r="94" spans="1:21" s="731" customFormat="1" ht="16.5" customHeight="1" x14ac:dyDescent="0.25">
      <c r="A94" s="735" t="s">
        <v>547</v>
      </c>
      <c r="B94" s="768" t="s">
        <v>548</v>
      </c>
      <c r="C94" s="1053"/>
      <c r="D94" s="1053"/>
      <c r="E94" s="734" t="s">
        <v>86</v>
      </c>
      <c r="F94" s="734" t="s">
        <v>86</v>
      </c>
      <c r="G94" s="734" t="s">
        <v>86</v>
      </c>
      <c r="H94" s="734" t="s">
        <v>86</v>
      </c>
      <c r="I94" s="734"/>
      <c r="J94" s="734"/>
      <c r="K94" s="734"/>
      <c r="L94" s="734"/>
      <c r="M94" s="769">
        <f>M27+M57</f>
        <v>0</v>
      </c>
      <c r="N94" s="769">
        <f>N27+N57</f>
        <v>0</v>
      </c>
      <c r="O94" s="770">
        <f>O27+O57</f>
        <v>0</v>
      </c>
      <c r="P94" s="770">
        <f>P27+P57</f>
        <v>0</v>
      </c>
      <c r="Q94" s="771">
        <f>Q27+Q57</f>
        <v>0</v>
      </c>
      <c r="R94" s="772"/>
      <c r="S94" s="773"/>
      <c r="T94" s="773"/>
      <c r="U94" s="773"/>
    </row>
    <row r="95" spans="1:21" s="731" customFormat="1" ht="15.75" x14ac:dyDescent="0.25">
      <c r="A95" s="774" t="s">
        <v>500</v>
      </c>
      <c r="B95" s="768">
        <v>262</v>
      </c>
      <c r="C95" s="1053"/>
      <c r="D95" s="1053"/>
      <c r="E95" s="734" t="s">
        <v>86</v>
      </c>
      <c r="F95" s="734" t="s">
        <v>86</v>
      </c>
      <c r="G95" s="734" t="s">
        <v>86</v>
      </c>
      <c r="H95" s="734" t="s">
        <v>86</v>
      </c>
      <c r="I95" s="734"/>
      <c r="J95" s="734"/>
      <c r="K95" s="734"/>
      <c r="L95" s="734"/>
      <c r="M95" s="769">
        <f>M34</f>
        <v>0</v>
      </c>
      <c r="N95" s="769">
        <f>N34</f>
        <v>0</v>
      </c>
      <c r="O95" s="770">
        <f>O34</f>
        <v>0</v>
      </c>
      <c r="P95" s="770">
        <f>P34</f>
        <v>0</v>
      </c>
      <c r="Q95" s="771">
        <f>Q34</f>
        <v>0</v>
      </c>
      <c r="R95" s="772"/>
      <c r="S95" s="773"/>
      <c r="T95" s="773"/>
      <c r="U95" s="773"/>
    </row>
    <row r="96" spans="1:21" s="731" customFormat="1" ht="15.75" x14ac:dyDescent="0.25">
      <c r="A96" s="735" t="s">
        <v>594</v>
      </c>
      <c r="B96" s="768">
        <v>290</v>
      </c>
      <c r="C96" s="1053"/>
      <c r="D96" s="1053"/>
      <c r="E96" s="734" t="s">
        <v>86</v>
      </c>
      <c r="F96" s="734" t="s">
        <v>86</v>
      </c>
      <c r="G96" s="734" t="s">
        <v>86</v>
      </c>
      <c r="H96" s="734" t="s">
        <v>86</v>
      </c>
      <c r="I96" s="734"/>
      <c r="J96" s="734"/>
      <c r="K96" s="734"/>
      <c r="L96" s="734"/>
      <c r="M96" s="769">
        <f>M71+M70</f>
        <v>2000</v>
      </c>
      <c r="N96" s="769">
        <f>N71+N70</f>
        <v>0</v>
      </c>
      <c r="O96" s="770">
        <f>O71+O70</f>
        <v>12013.018493466698</v>
      </c>
      <c r="P96" s="770">
        <f>P71+P70</f>
        <v>0</v>
      </c>
      <c r="Q96" s="771">
        <f>Q71+Q70</f>
        <v>12013.018493466698</v>
      </c>
      <c r="R96" s="772"/>
      <c r="S96" s="773"/>
      <c r="T96" s="773"/>
      <c r="U96" s="773"/>
    </row>
    <row r="97" spans="1:21" s="731" customFormat="1" ht="16.899999999999999" customHeight="1" x14ac:dyDescent="0.25">
      <c r="A97" s="735" t="s">
        <v>582</v>
      </c>
      <c r="B97" s="768" t="s">
        <v>426</v>
      </c>
      <c r="C97" s="1053"/>
      <c r="D97" s="1053"/>
      <c r="E97" s="734" t="s">
        <v>86</v>
      </c>
      <c r="F97" s="734" t="s">
        <v>86</v>
      </c>
      <c r="G97" s="734" t="s">
        <v>86</v>
      </c>
      <c r="H97" s="734" t="s">
        <v>86</v>
      </c>
      <c r="I97" s="734"/>
      <c r="J97" s="734"/>
      <c r="K97" s="734"/>
      <c r="L97" s="734"/>
      <c r="M97" s="769">
        <f t="shared" ref="M97:Q98" si="7">M72</f>
        <v>750000</v>
      </c>
      <c r="N97" s="769">
        <f t="shared" si="7"/>
        <v>0</v>
      </c>
      <c r="O97" s="770">
        <f t="shared" si="7"/>
        <v>750000</v>
      </c>
      <c r="P97" s="770">
        <f t="shared" si="7"/>
        <v>0</v>
      </c>
      <c r="Q97" s="771">
        <f t="shared" si="7"/>
        <v>750000</v>
      </c>
      <c r="R97" s="772"/>
      <c r="S97" s="773"/>
      <c r="T97" s="773"/>
      <c r="U97" s="773"/>
    </row>
    <row r="98" spans="1:21" s="731" customFormat="1" ht="15.75" x14ac:dyDescent="0.25">
      <c r="A98" s="735" t="s">
        <v>503</v>
      </c>
      <c r="B98" s="768">
        <v>310</v>
      </c>
      <c r="C98" s="1053"/>
      <c r="D98" s="1053"/>
      <c r="E98" s="734" t="s">
        <v>86</v>
      </c>
      <c r="F98" s="734" t="s">
        <v>86</v>
      </c>
      <c r="G98" s="734" t="s">
        <v>86</v>
      </c>
      <c r="H98" s="734" t="s">
        <v>86</v>
      </c>
      <c r="I98" s="734"/>
      <c r="J98" s="734"/>
      <c r="K98" s="734"/>
      <c r="L98" s="734"/>
      <c r="M98" s="769">
        <f t="shared" si="7"/>
        <v>0</v>
      </c>
      <c r="N98" s="769">
        <f t="shared" si="7"/>
        <v>0</v>
      </c>
      <c r="O98" s="770">
        <f t="shared" si="7"/>
        <v>0</v>
      </c>
      <c r="P98" s="770">
        <f t="shared" si="7"/>
        <v>0</v>
      </c>
      <c r="Q98" s="771">
        <f t="shared" si="7"/>
        <v>0</v>
      </c>
      <c r="R98" s="772"/>
      <c r="S98" s="773"/>
      <c r="T98" s="773"/>
      <c r="U98" s="773"/>
    </row>
    <row r="99" spans="1:21" s="731" customFormat="1" ht="15.75" x14ac:dyDescent="0.25">
      <c r="A99" s="735" t="s">
        <v>583</v>
      </c>
      <c r="B99" s="768">
        <v>340</v>
      </c>
      <c r="C99" s="1053"/>
      <c r="D99" s="1053"/>
      <c r="E99" s="734" t="s">
        <v>86</v>
      </c>
      <c r="F99" s="734" t="s">
        <v>86</v>
      </c>
      <c r="G99" s="734" t="s">
        <v>86</v>
      </c>
      <c r="H99" s="734" t="s">
        <v>86</v>
      </c>
      <c r="I99" s="734"/>
      <c r="J99" s="734"/>
      <c r="K99" s="734"/>
      <c r="L99" s="734"/>
      <c r="M99" s="769">
        <f>M37+M38+M74</f>
        <v>0</v>
      </c>
      <c r="N99" s="769">
        <f>N37+N38+N74</f>
        <v>0</v>
      </c>
      <c r="O99" s="770">
        <f>O37+O38+O74</f>
        <v>5938400</v>
      </c>
      <c r="P99" s="770">
        <f>P37+P38+P74</f>
        <v>0</v>
      </c>
      <c r="Q99" s="771">
        <f>Q37+Q38+Q74</f>
        <v>5938400</v>
      </c>
      <c r="R99" s="772"/>
      <c r="S99" s="773"/>
      <c r="T99" s="773"/>
      <c r="U99" s="773"/>
    </row>
    <row r="100" spans="1:21" s="731" customFormat="1" ht="15.75" x14ac:dyDescent="0.25">
      <c r="A100" s="774" t="s">
        <v>595</v>
      </c>
      <c r="B100" s="768" t="s">
        <v>550</v>
      </c>
      <c r="C100" s="1053"/>
      <c r="D100" s="1053"/>
      <c r="E100" s="734" t="s">
        <v>86</v>
      </c>
      <c r="F100" s="734" t="s">
        <v>86</v>
      </c>
      <c r="G100" s="734" t="s">
        <v>86</v>
      </c>
      <c r="H100" s="734" t="s">
        <v>86</v>
      </c>
      <c r="I100" s="734"/>
      <c r="J100" s="734"/>
      <c r="K100" s="734"/>
      <c r="L100" s="734"/>
      <c r="M100" s="769">
        <f>M58+M28</f>
        <v>1471680.03884932</v>
      </c>
      <c r="N100" s="769">
        <f>N58+N28</f>
        <v>0</v>
      </c>
      <c r="O100" s="770">
        <f>O58+O28</f>
        <v>24717000</v>
      </c>
      <c r="P100" s="770">
        <f>P58+P28</f>
        <v>0</v>
      </c>
      <c r="Q100" s="771">
        <f>Q58+Q28</f>
        <v>24717000</v>
      </c>
      <c r="R100" s="772"/>
      <c r="S100" s="773"/>
      <c r="T100" s="773"/>
      <c r="U100" s="773"/>
    </row>
    <row r="101" spans="1:21" s="731" customFormat="1" ht="18.75" customHeight="1" x14ac:dyDescent="0.25">
      <c r="A101" s="735" t="s">
        <v>557</v>
      </c>
      <c r="B101" s="768" t="s">
        <v>558</v>
      </c>
      <c r="C101" s="1053"/>
      <c r="D101" s="1053"/>
      <c r="E101" s="734" t="s">
        <v>86</v>
      </c>
      <c r="F101" s="734" t="s">
        <v>86</v>
      </c>
      <c r="G101" s="734" t="s">
        <v>86</v>
      </c>
      <c r="H101" s="734" t="s">
        <v>86</v>
      </c>
      <c r="I101" s="734"/>
      <c r="J101" s="734"/>
      <c r="K101" s="734"/>
      <c r="L101" s="734"/>
      <c r="M101" s="769">
        <f t="shared" ref="M101:Q102" si="8">M39</f>
        <v>0</v>
      </c>
      <c r="N101" s="769">
        <f t="shared" si="8"/>
        <v>0</v>
      </c>
      <c r="O101" s="770">
        <f t="shared" si="8"/>
        <v>0</v>
      </c>
      <c r="P101" s="770">
        <f t="shared" si="8"/>
        <v>0</v>
      </c>
      <c r="Q101" s="771">
        <f t="shared" si="8"/>
        <v>0</v>
      </c>
      <c r="R101" s="772"/>
      <c r="S101" s="773"/>
      <c r="T101" s="773"/>
      <c r="U101" s="773"/>
    </row>
    <row r="102" spans="1:21" s="731" customFormat="1" ht="18.75" customHeight="1" x14ac:dyDescent="0.25">
      <c r="A102" s="735" t="s">
        <v>596</v>
      </c>
      <c r="B102" s="768" t="s">
        <v>561</v>
      </c>
      <c r="C102" s="1053"/>
      <c r="D102" s="1053"/>
      <c r="E102" s="734" t="str">
        <f>E40</f>
        <v>Х</v>
      </c>
      <c r="F102" s="734" t="str">
        <f>F40</f>
        <v>Х</v>
      </c>
      <c r="G102" s="734" t="s">
        <v>86</v>
      </c>
      <c r="H102" s="734" t="str">
        <f>H40</f>
        <v>Х</v>
      </c>
      <c r="I102" s="734"/>
      <c r="J102" s="734"/>
      <c r="K102" s="734"/>
      <c r="L102" s="734"/>
      <c r="M102" s="769">
        <f t="shared" si="8"/>
        <v>0</v>
      </c>
      <c r="N102" s="769">
        <f t="shared" si="8"/>
        <v>0</v>
      </c>
      <c r="O102" s="770">
        <f t="shared" si="8"/>
        <v>500000</v>
      </c>
      <c r="P102" s="770">
        <f t="shared" si="8"/>
        <v>0</v>
      </c>
      <c r="Q102" s="771">
        <f t="shared" si="8"/>
        <v>500000</v>
      </c>
      <c r="R102" s="772"/>
      <c r="S102" s="773"/>
      <c r="T102" s="773"/>
      <c r="U102" s="773"/>
    </row>
    <row r="103" spans="1:21" s="780" customFormat="1" ht="20.25" customHeight="1" x14ac:dyDescent="0.25">
      <c r="A103" s="775" t="s">
        <v>597</v>
      </c>
      <c r="B103" s="776"/>
      <c r="C103" s="1052"/>
      <c r="D103" s="1052"/>
      <c r="E103" s="777"/>
      <c r="F103" s="777"/>
      <c r="G103" s="777"/>
      <c r="H103" s="777"/>
      <c r="I103" s="777"/>
      <c r="J103" s="777"/>
      <c r="K103" s="777"/>
      <c r="L103" s="777"/>
      <c r="M103" s="752">
        <f>SUM(M80:M102)</f>
        <v>14944025.277651466</v>
      </c>
      <c r="N103" s="752">
        <f>SUM(N80:N102)</f>
        <v>207689.83199999999</v>
      </c>
      <c r="O103" s="752">
        <f>SUM(O80:O102)</f>
        <v>49332208.393208593</v>
      </c>
      <c r="P103" s="752">
        <f>SUM(P80:P102)</f>
        <v>0</v>
      </c>
      <c r="Q103" s="778">
        <f>SUM(Q80:Q102)</f>
        <v>49332208.393208593</v>
      </c>
      <c r="R103" s="779"/>
      <c r="T103" s="773"/>
    </row>
    <row r="104" spans="1:21" ht="15.75" x14ac:dyDescent="0.25">
      <c r="A104" s="725"/>
      <c r="B104" s="781"/>
      <c r="C104" s="781"/>
      <c r="D104" s="781"/>
      <c r="E104" s="754"/>
      <c r="F104" s="754"/>
      <c r="G104" s="754"/>
      <c r="H104" s="754"/>
      <c r="I104" s="754"/>
      <c r="J104" s="754"/>
      <c r="K104" s="754"/>
      <c r="L104" s="754"/>
      <c r="M104" s="500"/>
      <c r="N104" s="500"/>
      <c r="O104" s="754"/>
      <c r="P104" s="754"/>
      <c r="Q104" s="754"/>
    </row>
    <row r="105" spans="1:21" ht="15.6" hidden="1" customHeight="1" x14ac:dyDescent="0.25">
      <c r="A105" s="754"/>
      <c r="B105" s="781"/>
      <c r="C105" s="781"/>
      <c r="D105" s="781"/>
      <c r="E105" s="754"/>
      <c r="F105" s="754"/>
      <c r="G105" s="754"/>
      <c r="H105" s="754"/>
      <c r="I105" s="754"/>
      <c r="J105" s="754"/>
      <c r="K105" s="754"/>
      <c r="L105" s="754"/>
      <c r="M105" s="500"/>
      <c r="N105" s="500"/>
      <c r="O105" s="754"/>
      <c r="P105" s="754"/>
      <c r="Q105" s="782"/>
    </row>
    <row r="106" spans="1:21" ht="15.6" hidden="1" customHeight="1" x14ac:dyDescent="0.25">
      <c r="A106" s="754"/>
      <c r="B106" s="781"/>
      <c r="C106" s="781"/>
      <c r="D106" s="781"/>
      <c r="E106" s="754"/>
      <c r="F106" s="754"/>
      <c r="G106" s="754"/>
      <c r="H106" s="754"/>
      <c r="I106" s="754"/>
      <c r="J106" s="754"/>
      <c r="K106" s="754"/>
      <c r="L106" s="754"/>
      <c r="M106" s="503"/>
      <c r="N106" s="503"/>
      <c r="O106" s="754"/>
      <c r="P106" s="754"/>
      <c r="Q106" s="782"/>
    </row>
    <row r="107" spans="1:21" ht="15.6" hidden="1" customHeight="1" x14ac:dyDescent="0.25">
      <c r="A107" s="754"/>
      <c r="B107" s="781"/>
      <c r="C107" s="781"/>
      <c r="D107" s="781"/>
      <c r="E107" s="754"/>
      <c r="F107" s="754"/>
      <c r="G107" s="754"/>
      <c r="H107" s="754"/>
      <c r="I107" s="754"/>
      <c r="J107" s="754"/>
      <c r="K107" s="754"/>
      <c r="L107" s="754"/>
      <c r="M107" s="500"/>
      <c r="N107" s="500"/>
      <c r="O107" s="754"/>
      <c r="P107" s="754"/>
      <c r="Q107" s="782"/>
    </row>
    <row r="108" spans="1:21" ht="15.6" hidden="1" customHeight="1" x14ac:dyDescent="0.25">
      <c r="A108" s="754"/>
      <c r="B108" s="781"/>
      <c r="C108" s="781"/>
      <c r="D108" s="781"/>
      <c r="E108" s="754"/>
      <c r="F108" s="754"/>
      <c r="G108" s="754"/>
      <c r="H108" s="754"/>
      <c r="I108" s="754"/>
      <c r="J108" s="754"/>
      <c r="K108" s="754"/>
      <c r="L108" s="754"/>
      <c r="M108" s="500"/>
      <c r="N108" s="500"/>
      <c r="O108" s="754"/>
      <c r="P108" s="754"/>
      <c r="Q108" s="782"/>
    </row>
    <row r="109" spans="1:21" ht="15.6" hidden="1" customHeight="1" x14ac:dyDescent="0.25">
      <c r="A109" s="754"/>
      <c r="B109" s="781"/>
      <c r="C109" s="781"/>
      <c r="D109" s="781"/>
      <c r="E109" s="754"/>
      <c r="F109" s="754"/>
      <c r="G109" s="754"/>
      <c r="H109" s="754"/>
      <c r="I109" s="754"/>
      <c r="J109" s="754"/>
      <c r="K109" s="754"/>
      <c r="L109" s="754"/>
      <c r="M109" s="512"/>
      <c r="N109" s="512"/>
      <c r="O109" s="754"/>
      <c r="P109" s="754"/>
      <c r="Q109" s="782"/>
    </row>
    <row r="110" spans="1:21" ht="15.6" hidden="1" customHeight="1" x14ac:dyDescent="0.25">
      <c r="A110" s="754"/>
      <c r="B110" s="781"/>
      <c r="C110" s="781"/>
      <c r="D110" s="781"/>
      <c r="E110" s="754"/>
      <c r="F110" s="754"/>
      <c r="G110" s="754"/>
      <c r="H110" s="754"/>
      <c r="I110" s="754"/>
      <c r="J110" s="754"/>
      <c r="K110" s="754"/>
      <c r="L110" s="754"/>
      <c r="M110" s="500"/>
      <c r="N110" s="500"/>
      <c r="O110" s="754"/>
      <c r="P110" s="754"/>
      <c r="Q110" s="782"/>
    </row>
    <row r="111" spans="1:21" ht="15.6" hidden="1" customHeight="1" x14ac:dyDescent="0.25">
      <c r="A111" s="754"/>
      <c r="B111" s="781"/>
      <c r="C111" s="781"/>
      <c r="D111" s="781"/>
      <c r="E111" s="754"/>
      <c r="F111" s="754"/>
      <c r="G111" s="754"/>
      <c r="H111" s="754"/>
      <c r="I111" s="754"/>
      <c r="J111" s="754"/>
      <c r="K111" s="754"/>
      <c r="L111" s="754"/>
      <c r="M111" s="500"/>
      <c r="N111" s="500"/>
      <c r="O111" s="754"/>
      <c r="P111" s="754"/>
      <c r="Q111" s="782"/>
    </row>
    <row r="112" spans="1:21" ht="15.6" hidden="1" customHeight="1" x14ac:dyDescent="0.25">
      <c r="A112" s="754"/>
      <c r="B112" s="781"/>
      <c r="C112" s="781"/>
      <c r="D112" s="781"/>
      <c r="E112" s="754"/>
      <c r="F112" s="754"/>
      <c r="G112" s="754"/>
      <c r="H112" s="754"/>
      <c r="I112" s="754"/>
      <c r="J112" s="754"/>
      <c r="K112" s="754"/>
      <c r="L112" s="754"/>
      <c r="M112" s="459"/>
      <c r="N112" s="459"/>
      <c r="O112" s="754"/>
      <c r="P112" s="754"/>
      <c r="Q112" s="782"/>
    </row>
    <row r="113" spans="1:18" s="784" customFormat="1" ht="19.5" customHeight="1" x14ac:dyDescent="0.25">
      <c r="A113" s="697" t="s">
        <v>609</v>
      </c>
      <c r="B113" s="783"/>
      <c r="C113" s="783"/>
      <c r="D113" s="783"/>
      <c r="M113" s="459"/>
      <c r="N113" s="459"/>
      <c r="Q113" s="782"/>
      <c r="R113" s="785"/>
    </row>
    <row r="114" spans="1:18" s="784" customFormat="1" ht="15.6" hidden="1" customHeight="1" x14ac:dyDescent="0.25">
      <c r="A114" s="697"/>
      <c r="B114" s="783"/>
      <c r="C114" s="783"/>
      <c r="D114" s="783"/>
      <c r="M114" s="459"/>
      <c r="N114" s="459"/>
      <c r="R114" s="785"/>
    </row>
    <row r="115" spans="1:18" s="784" customFormat="1" ht="24" customHeight="1" x14ac:dyDescent="0.25">
      <c r="A115" s="697" t="s">
        <v>610</v>
      </c>
      <c r="B115" s="783"/>
      <c r="C115" s="783"/>
      <c r="D115" s="783"/>
      <c r="M115" s="459"/>
      <c r="N115" s="459"/>
      <c r="O115" s="786"/>
      <c r="P115" s="787"/>
      <c r="R115" s="785"/>
    </row>
    <row r="116" spans="1:18" ht="23.25" customHeight="1" x14ac:dyDescent="0.25">
      <c r="M116" s="459"/>
      <c r="N116" s="459"/>
      <c r="O116" s="788"/>
      <c r="P116" s="788"/>
      <c r="Q116" s="789"/>
      <c r="R116" s="790"/>
    </row>
    <row r="117" spans="1:18" ht="17.25" customHeight="1" x14ac:dyDescent="0.25">
      <c r="M117" s="459"/>
      <c r="N117" s="459"/>
      <c r="O117" s="752"/>
      <c r="P117" s="791"/>
      <c r="Q117" s="789"/>
      <c r="R117" s="790"/>
    </row>
    <row r="118" spans="1:18" ht="18" x14ac:dyDescent="0.25">
      <c r="M118" s="459"/>
      <c r="N118" s="459"/>
      <c r="P118" s="791"/>
      <c r="Q118" s="792"/>
      <c r="R118" s="793"/>
    </row>
    <row r="119" spans="1:18" ht="18" x14ac:dyDescent="0.25">
      <c r="M119" s="459"/>
      <c r="N119" s="459"/>
      <c r="P119" s="791"/>
      <c r="Q119" s="792"/>
      <c r="R119" s="793"/>
    </row>
    <row r="120" spans="1:18" ht="18" x14ac:dyDescent="0.25">
      <c r="M120" s="500"/>
      <c r="N120" s="500"/>
      <c r="O120" s="791"/>
      <c r="P120" s="791"/>
      <c r="Q120" s="792"/>
      <c r="R120" s="793"/>
    </row>
    <row r="121" spans="1:18" ht="18" x14ac:dyDescent="0.25">
      <c r="M121" s="500"/>
      <c r="N121" s="500"/>
      <c r="Q121" s="792"/>
      <c r="R121" s="793"/>
    </row>
    <row r="122" spans="1:18" ht="18" x14ac:dyDescent="0.25">
      <c r="M122" s="500"/>
      <c r="N122" s="500"/>
      <c r="Q122" s="792"/>
      <c r="R122" s="793"/>
    </row>
    <row r="123" spans="1:18" ht="18" x14ac:dyDescent="0.25">
      <c r="M123" s="414"/>
      <c r="N123" s="414"/>
      <c r="Q123" s="792"/>
      <c r="R123" s="793"/>
    </row>
    <row r="124" spans="1:18" ht="18" x14ac:dyDescent="0.25">
      <c r="M124" s="414"/>
      <c r="N124" s="414"/>
      <c r="Q124" s="792"/>
      <c r="R124" s="793"/>
    </row>
    <row r="125" spans="1:18" ht="18" x14ac:dyDescent="0.25">
      <c r="M125" s="414"/>
      <c r="N125" s="414"/>
      <c r="Q125" s="792"/>
      <c r="R125" s="794"/>
    </row>
    <row r="126" spans="1:18" x14ac:dyDescent="0.2">
      <c r="M126" s="414"/>
      <c r="N126" s="414"/>
    </row>
    <row r="127" spans="1:18" x14ac:dyDescent="0.2">
      <c r="M127" s="414"/>
      <c r="N127" s="414"/>
    </row>
  </sheetData>
  <mergeCells count="86">
    <mergeCell ref="P1:Q1"/>
    <mergeCell ref="A4:Q4"/>
    <mergeCell ref="A5:Q5"/>
    <mergeCell ref="A6:Q6"/>
    <mergeCell ref="A7:Q7"/>
    <mergeCell ref="A9:A11"/>
    <mergeCell ref="B9:B11"/>
    <mergeCell ref="C9:D11"/>
    <mergeCell ref="E9:Q9"/>
    <mergeCell ref="E10:H10"/>
    <mergeCell ref="I10:L10"/>
    <mergeCell ref="M10:N10"/>
    <mergeCell ref="O10:P10"/>
    <mergeCell ref="Q10:Q11"/>
    <mergeCell ref="A13:Q13"/>
    <mergeCell ref="A14:Q14"/>
    <mergeCell ref="C15:D17"/>
    <mergeCell ref="C18:D18"/>
    <mergeCell ref="A19:Q19"/>
    <mergeCell ref="C20:D21"/>
    <mergeCell ref="C22:D22"/>
    <mergeCell ref="C23:D24"/>
    <mergeCell ref="C25:D25"/>
    <mergeCell ref="C26:D28"/>
    <mergeCell ref="C29:D29"/>
    <mergeCell ref="A30:P30"/>
    <mergeCell ref="A31:P31"/>
    <mergeCell ref="A32:Q32"/>
    <mergeCell ref="C33:D34"/>
    <mergeCell ref="C35:D36"/>
    <mergeCell ref="C37:D37"/>
    <mergeCell ref="C38:D38"/>
    <mergeCell ref="R38:T39"/>
    <mergeCell ref="C39:D39"/>
    <mergeCell ref="C40:D40"/>
    <mergeCell ref="C41:D41"/>
    <mergeCell ref="C42:D42"/>
    <mergeCell ref="A43:Q43"/>
    <mergeCell ref="A44:Q44"/>
    <mergeCell ref="A45:Q45"/>
    <mergeCell ref="C46:D48"/>
    <mergeCell ref="C49:D49"/>
    <mergeCell ref="A50:Q50"/>
    <mergeCell ref="A51:Q51"/>
    <mergeCell ref="C52:D52"/>
    <mergeCell ref="C53:D54"/>
    <mergeCell ref="C55:D55"/>
    <mergeCell ref="C56:D58"/>
    <mergeCell ref="C59:D59"/>
    <mergeCell ref="A60:P60"/>
    <mergeCell ref="A61:P61"/>
    <mergeCell ref="A62:Q62"/>
    <mergeCell ref="C63:D66"/>
    <mergeCell ref="C67:D69"/>
    <mergeCell ref="E68:H68"/>
    <mergeCell ref="C70:D72"/>
    <mergeCell ref="C73:D74"/>
    <mergeCell ref="E73:H73"/>
    <mergeCell ref="C75:D75"/>
    <mergeCell ref="A77:P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103:D103"/>
    <mergeCell ref="C98:D98"/>
    <mergeCell ref="C99:D99"/>
    <mergeCell ref="C100:D100"/>
    <mergeCell ref="C101:D101"/>
    <mergeCell ref="C102:D102"/>
  </mergeCells>
  <pageMargins left="0" right="0" top="0.17013888888888901" bottom="0" header="0.51180555555555496" footer="0.51180555555555496"/>
  <pageSetup paperSize="9" scale="47" firstPageNumber="0" orientation="landscape" horizontalDpi="300" verticalDpi="300" r:id="rId1"/>
  <rowBreaks count="1" manualBreakCount="1">
    <brk id="4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MK123"/>
  <sheetViews>
    <sheetView view="pageBreakPreview" zoomScale="55" zoomScaleNormal="100" zoomScalePageLayoutView="55" workbookViewId="0">
      <pane xSplit="2" ySplit="11" topLeftCell="I12" activePane="bottomRight" state="frozen"/>
      <selection pane="topRight" activeCell="I1" sqref="I1"/>
      <selection pane="bottomLeft" activeCell="A61" sqref="A61"/>
      <selection pane="bottomRight" activeCell="M54" sqref="M54"/>
    </sheetView>
  </sheetViews>
  <sheetFormatPr defaultRowHeight="12.75" x14ac:dyDescent="0.2"/>
  <cols>
    <col min="1" max="1" width="47.85546875" style="517" customWidth="1"/>
    <col min="2" max="2" width="10.140625" style="518" customWidth="1"/>
    <col min="3" max="3" width="29.85546875" style="518" customWidth="1"/>
    <col min="4" max="4" width="26" style="518" customWidth="1"/>
    <col min="5" max="5" width="12.7109375" style="517" customWidth="1"/>
    <col min="6" max="6" width="12.28515625" style="517" customWidth="1"/>
    <col min="7" max="7" width="15.140625" style="517" customWidth="1"/>
    <col min="8" max="12" width="14.7109375" style="517" customWidth="1"/>
    <col min="13" max="13" width="15.85546875" style="517" customWidth="1"/>
    <col min="14" max="14" width="14.7109375" style="517" customWidth="1"/>
    <col min="15" max="15" width="15.42578125" style="517" customWidth="1"/>
    <col min="16" max="16" width="14.5703125" style="517" customWidth="1"/>
    <col min="17" max="17" width="19.5703125" style="517" customWidth="1"/>
    <col min="18" max="18" width="15.85546875" style="517" customWidth="1"/>
    <col min="19" max="19" width="17.42578125" style="517" customWidth="1"/>
    <col min="20" max="1025" width="9.140625" style="517" customWidth="1"/>
  </cols>
  <sheetData>
    <row r="1" spans="1:17" s="414" customFormat="1" ht="15.75" x14ac:dyDescent="0.25">
      <c r="A1" s="417"/>
      <c r="B1" s="415"/>
      <c r="C1" s="415"/>
      <c r="D1" s="415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1005" t="s">
        <v>509</v>
      </c>
      <c r="Q1" s="1005"/>
    </row>
    <row r="2" spans="1:17" s="414" customFormat="1" ht="13.5" customHeight="1" x14ac:dyDescent="0.25">
      <c r="A2" s="418"/>
      <c r="B2" s="415"/>
      <c r="C2" s="415"/>
      <c r="D2" s="415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</row>
    <row r="3" spans="1:17" s="414" customFormat="1" ht="14.25" hidden="1" x14ac:dyDescent="0.2">
      <c r="A3" s="420"/>
      <c r="B3" s="415"/>
      <c r="C3" s="415"/>
      <c r="D3" s="415"/>
    </row>
    <row r="4" spans="1:17" s="414" customFormat="1" ht="18.75" customHeight="1" x14ac:dyDescent="0.3">
      <c r="A4" s="1006" t="s">
        <v>510</v>
      </c>
      <c r="B4" s="1006"/>
      <c r="C4" s="1006"/>
      <c r="D4" s="1006"/>
      <c r="E4" s="1006"/>
      <c r="F4" s="1006"/>
      <c r="G4" s="1006"/>
      <c r="H4" s="1006"/>
      <c r="I4" s="1006"/>
      <c r="J4" s="1006"/>
      <c r="K4" s="1006"/>
      <c r="L4" s="1006"/>
      <c r="M4" s="1006"/>
      <c r="N4" s="1006"/>
      <c r="O4" s="1006"/>
      <c r="P4" s="1006"/>
      <c r="Q4" s="1006"/>
    </row>
    <row r="5" spans="1:17" s="414" customFormat="1" ht="15.75" hidden="1" customHeight="1" x14ac:dyDescent="0.25">
      <c r="A5" s="1007"/>
      <c r="B5" s="1007"/>
      <c r="C5" s="1007"/>
      <c r="D5" s="1007"/>
      <c r="E5" s="1007"/>
      <c r="F5" s="1007"/>
      <c r="G5" s="1007"/>
      <c r="H5" s="1007"/>
      <c r="I5" s="1007"/>
      <c r="J5" s="1007"/>
      <c r="K5" s="1007"/>
      <c r="L5" s="1007"/>
      <c r="M5" s="1007"/>
      <c r="N5" s="1007"/>
      <c r="O5" s="1007"/>
      <c r="P5" s="1007"/>
      <c r="Q5" s="1007"/>
    </row>
    <row r="6" spans="1:17" s="414" customFormat="1" ht="54" customHeight="1" x14ac:dyDescent="0.25">
      <c r="A6" s="1008" t="str">
        <f>'Прил.9 услуги'!B43</f>
        <v>граждане при отсутствии определенного места жительства, в том числе у лиц, не достигших возраста двадцати трех лет и завершивших пребывание в организации для детей-сирот и детей, оставшихся без попечения родителей</v>
      </c>
      <c r="B6" s="1008"/>
      <c r="C6" s="1008"/>
      <c r="D6" s="1008"/>
      <c r="E6" s="1008"/>
      <c r="F6" s="1008"/>
      <c r="G6" s="1008"/>
      <c r="H6" s="1008"/>
      <c r="I6" s="1008"/>
      <c r="J6" s="1008"/>
      <c r="K6" s="1008"/>
      <c r="L6" s="1008"/>
      <c r="M6" s="1008"/>
      <c r="N6" s="1008"/>
      <c r="O6" s="1008"/>
      <c r="P6" s="1008"/>
      <c r="Q6" s="1008"/>
    </row>
    <row r="7" spans="1:17" s="414" customFormat="1" ht="14.25" customHeight="1" x14ac:dyDescent="0.2">
      <c r="A7" s="1009" t="s">
        <v>646</v>
      </c>
      <c r="B7" s="1009"/>
      <c r="C7" s="1009"/>
      <c r="D7" s="1009"/>
      <c r="E7" s="1009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</row>
    <row r="8" spans="1:17" s="414" customFormat="1" x14ac:dyDescent="0.2">
      <c r="A8" s="423"/>
      <c r="B8" s="423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</row>
    <row r="9" spans="1:17" s="414" customFormat="1" ht="16.5" customHeight="1" x14ac:dyDescent="0.25">
      <c r="A9" s="993" t="s">
        <v>512</v>
      </c>
      <c r="B9" s="993" t="s">
        <v>486</v>
      </c>
      <c r="C9" s="993" t="s">
        <v>183</v>
      </c>
      <c r="D9" s="993"/>
      <c r="E9" s="1001" t="s">
        <v>513</v>
      </c>
      <c r="F9" s="1001"/>
      <c r="G9" s="1001"/>
      <c r="H9" s="1001"/>
      <c r="I9" s="1001"/>
      <c r="J9" s="1001"/>
      <c r="K9" s="1001"/>
      <c r="L9" s="1001"/>
      <c r="M9" s="1001"/>
      <c r="N9" s="1001"/>
      <c r="O9" s="1001"/>
      <c r="P9" s="1001"/>
      <c r="Q9" s="1001"/>
    </row>
    <row r="10" spans="1:17" s="414" customFormat="1" ht="33.75" customHeight="1" x14ac:dyDescent="0.2">
      <c r="A10" s="993"/>
      <c r="B10" s="993"/>
      <c r="C10" s="993"/>
      <c r="D10" s="993"/>
      <c r="E10" s="993" t="s">
        <v>514</v>
      </c>
      <c r="F10" s="993"/>
      <c r="G10" s="993"/>
      <c r="H10" s="993"/>
      <c r="I10" s="1002" t="s">
        <v>515</v>
      </c>
      <c r="J10" s="1002"/>
      <c r="K10" s="1002"/>
      <c r="L10" s="1002"/>
      <c r="M10" s="1003" t="s">
        <v>516</v>
      </c>
      <c r="N10" s="1003"/>
      <c r="O10" s="1004" t="s">
        <v>517</v>
      </c>
      <c r="P10" s="1004"/>
      <c r="Q10" s="1004"/>
    </row>
    <row r="11" spans="1:17" s="414" customFormat="1" ht="104.25" customHeight="1" x14ac:dyDescent="0.2">
      <c r="A11" s="993"/>
      <c r="B11" s="993"/>
      <c r="C11" s="993"/>
      <c r="D11" s="993"/>
      <c r="E11" s="425" t="s">
        <v>518</v>
      </c>
      <c r="F11" s="425" t="s">
        <v>519</v>
      </c>
      <c r="G11" s="425" t="s">
        <v>520</v>
      </c>
      <c r="H11" s="424" t="s">
        <v>521</v>
      </c>
      <c r="I11" s="425" t="s">
        <v>518</v>
      </c>
      <c r="J11" s="425" t="s">
        <v>519</v>
      </c>
      <c r="K11" s="425" t="s">
        <v>520</v>
      </c>
      <c r="L11" s="425" t="s">
        <v>521</v>
      </c>
      <c r="M11" s="428" t="s">
        <v>522</v>
      </c>
      <c r="N11" s="426" t="s">
        <v>523</v>
      </c>
      <c r="O11" s="428" t="s">
        <v>522</v>
      </c>
      <c r="P11" s="426" t="s">
        <v>523</v>
      </c>
      <c r="Q11" s="429" t="s">
        <v>524</v>
      </c>
    </row>
    <row r="12" spans="1:17" s="414" customFormat="1" x14ac:dyDescent="0.2">
      <c r="A12" s="430">
        <v>1</v>
      </c>
      <c r="B12" s="430">
        <v>2</v>
      </c>
      <c r="C12" s="430">
        <v>3</v>
      </c>
      <c r="D12" s="430"/>
      <c r="E12" s="430">
        <v>4</v>
      </c>
      <c r="F12" s="430">
        <v>5</v>
      </c>
      <c r="G12" s="430">
        <v>6</v>
      </c>
      <c r="H12" s="430">
        <v>7</v>
      </c>
      <c r="I12" s="430">
        <v>8</v>
      </c>
      <c r="J12" s="430">
        <v>9</v>
      </c>
      <c r="K12" s="430">
        <v>10</v>
      </c>
      <c r="L12" s="430">
        <v>11</v>
      </c>
      <c r="M12" s="430">
        <v>12</v>
      </c>
      <c r="N12" s="430">
        <v>13</v>
      </c>
      <c r="O12" s="430">
        <v>8</v>
      </c>
      <c r="P12" s="430">
        <f>O12+1</f>
        <v>9</v>
      </c>
      <c r="Q12" s="430" t="s">
        <v>525</v>
      </c>
    </row>
    <row r="13" spans="1:17" s="414" customFormat="1" ht="27.75" customHeight="1" x14ac:dyDescent="0.2">
      <c r="A13" s="1015" t="s">
        <v>633</v>
      </c>
      <c r="B13" s="1015"/>
      <c r="C13" s="1015"/>
      <c r="D13" s="1015"/>
      <c r="E13" s="1015"/>
      <c r="F13" s="1015"/>
      <c r="G13" s="1015"/>
      <c r="H13" s="1015"/>
      <c r="I13" s="1015"/>
      <c r="J13" s="1015"/>
      <c r="K13" s="1015"/>
      <c r="L13" s="1015"/>
      <c r="M13" s="525"/>
      <c r="N13" s="525"/>
      <c r="O13" s="525"/>
      <c r="P13" s="525"/>
      <c r="Q13" s="795"/>
    </row>
    <row r="14" spans="1:17" s="432" customFormat="1" ht="18" customHeight="1" x14ac:dyDescent="0.2">
      <c r="A14" s="1016" t="s">
        <v>527</v>
      </c>
      <c r="B14" s="1016"/>
      <c r="C14" s="1016"/>
      <c r="D14" s="1016"/>
      <c r="E14" s="1016"/>
      <c r="F14" s="1016"/>
      <c r="G14" s="1016"/>
      <c r="H14" s="1016"/>
      <c r="I14" s="1016"/>
      <c r="J14" s="1016"/>
      <c r="K14" s="1016"/>
      <c r="L14" s="1016"/>
      <c r="M14" s="528"/>
      <c r="N14" s="528"/>
      <c r="O14" s="528"/>
      <c r="P14" s="528"/>
      <c r="Q14" s="795"/>
    </row>
    <row r="15" spans="1:17" s="432" customFormat="1" ht="37.5" customHeight="1" x14ac:dyDescent="0.25">
      <c r="A15" s="387" t="s">
        <v>528</v>
      </c>
      <c r="B15" s="433"/>
      <c r="C15" s="982" t="s">
        <v>529</v>
      </c>
      <c r="D15" s="982"/>
      <c r="E15" s="394" t="s">
        <v>86</v>
      </c>
      <c r="F15" s="394" t="s">
        <v>86</v>
      </c>
      <c r="G15" s="394" t="s">
        <v>86</v>
      </c>
      <c r="H15" s="394" t="s">
        <v>86</v>
      </c>
      <c r="I15" s="394" t="s">
        <v>86</v>
      </c>
      <c r="J15" s="394" t="s">
        <v>86</v>
      </c>
      <c r="K15" s="394" t="s">
        <v>86</v>
      </c>
      <c r="L15" s="394" t="s">
        <v>86</v>
      </c>
      <c r="M15" s="394"/>
      <c r="N15" s="394"/>
      <c r="O15" s="394" t="s">
        <v>86</v>
      </c>
      <c r="P15" s="394" t="s">
        <v>86</v>
      </c>
      <c r="Q15" s="394" t="s">
        <v>86</v>
      </c>
    </row>
    <row r="16" spans="1:17" s="432" customFormat="1" ht="24" customHeight="1" x14ac:dyDescent="0.25">
      <c r="A16" s="400" t="s">
        <v>530</v>
      </c>
      <c r="B16" s="433">
        <v>211</v>
      </c>
      <c r="C16" s="982"/>
      <c r="D16" s="982"/>
      <c r="E16" s="394" t="s">
        <v>86</v>
      </c>
      <c r="F16" s="394" t="s">
        <v>86</v>
      </c>
      <c r="G16" s="394" t="s">
        <v>86</v>
      </c>
      <c r="H16" s="394" t="s">
        <v>86</v>
      </c>
      <c r="I16" s="394" t="s">
        <v>86</v>
      </c>
      <c r="J16" s="394" t="s">
        <v>86</v>
      </c>
      <c r="K16" s="394" t="s">
        <v>86</v>
      </c>
      <c r="L16" s="394" t="s">
        <v>86</v>
      </c>
      <c r="M16" s="434">
        <f>'Прил.8 ст.211'!V51</f>
        <v>0</v>
      </c>
      <c r="N16" s="434"/>
      <c r="O16" s="434">
        <f>M16</f>
        <v>0</v>
      </c>
      <c r="P16" s="434"/>
      <c r="Q16" s="435">
        <f>O16+P16</f>
        <v>0</v>
      </c>
    </row>
    <row r="17" spans="1:17" s="432" customFormat="1" ht="22.5" customHeight="1" x14ac:dyDescent="0.25">
      <c r="A17" s="400" t="s">
        <v>531</v>
      </c>
      <c r="B17" s="433">
        <v>213</v>
      </c>
      <c r="C17" s="982"/>
      <c r="D17" s="982"/>
      <c r="E17" s="394" t="s">
        <v>86</v>
      </c>
      <c r="F17" s="394" t="s">
        <v>86</v>
      </c>
      <c r="G17" s="394" t="s">
        <v>86</v>
      </c>
      <c r="H17" s="394" t="s">
        <v>86</v>
      </c>
      <c r="I17" s="394" t="s">
        <v>86</v>
      </c>
      <c r="J17" s="394" t="s">
        <v>86</v>
      </c>
      <c r="K17" s="394" t="s">
        <v>86</v>
      </c>
      <c r="L17" s="394" t="s">
        <v>86</v>
      </c>
      <c r="M17" s="435">
        <f>M16*30.2%</f>
        <v>0</v>
      </c>
      <c r="N17" s="435">
        <f>N16*30.2%</f>
        <v>0</v>
      </c>
      <c r="O17" s="435">
        <f>O16*30.2%</f>
        <v>0</v>
      </c>
      <c r="P17" s="435"/>
      <c r="Q17" s="435">
        <f>O17+P17</f>
        <v>0</v>
      </c>
    </row>
    <row r="18" spans="1:17" s="432" customFormat="1" ht="19.5" customHeight="1" x14ac:dyDescent="0.25">
      <c r="A18" s="436" t="s">
        <v>532</v>
      </c>
      <c r="B18" s="437"/>
      <c r="C18" s="988"/>
      <c r="D18" s="988"/>
      <c r="E18" s="439" t="s">
        <v>86</v>
      </c>
      <c r="F18" s="439" t="s">
        <v>86</v>
      </c>
      <c r="G18" s="439" t="s">
        <v>86</v>
      </c>
      <c r="H18" s="439" t="s">
        <v>86</v>
      </c>
      <c r="I18" s="439" t="s">
        <v>86</v>
      </c>
      <c r="J18" s="439" t="s">
        <v>86</v>
      </c>
      <c r="K18" s="439" t="s">
        <v>86</v>
      </c>
      <c r="L18" s="439" t="s">
        <v>86</v>
      </c>
      <c r="M18" s="440">
        <f>M16+M17</f>
        <v>0</v>
      </c>
      <c r="N18" s="440">
        <f>N16+N17</f>
        <v>0</v>
      </c>
      <c r="O18" s="440">
        <f>O16+O17</f>
        <v>0</v>
      </c>
      <c r="P18" s="440">
        <f>P16+P17</f>
        <v>0</v>
      </c>
      <c r="Q18" s="440">
        <f>Q16+Q17</f>
        <v>0</v>
      </c>
    </row>
    <row r="19" spans="1:17" s="432" customFormat="1" ht="19.5" customHeight="1" x14ac:dyDescent="0.25">
      <c r="A19" s="1000" t="s">
        <v>533</v>
      </c>
      <c r="B19" s="1000"/>
      <c r="C19" s="1000"/>
      <c r="D19" s="1000"/>
      <c r="E19" s="1000"/>
      <c r="F19" s="1000"/>
      <c r="G19" s="1000"/>
      <c r="H19" s="1000"/>
      <c r="I19" s="1000"/>
      <c r="J19" s="1000"/>
      <c r="K19" s="1000"/>
      <c r="L19" s="1000"/>
      <c r="M19" s="1000"/>
      <c r="N19" s="1000"/>
      <c r="O19" s="1000"/>
      <c r="P19" s="1000"/>
      <c r="Q19" s="1000"/>
    </row>
    <row r="20" spans="1:17" s="432" customFormat="1" ht="20.25" customHeight="1" x14ac:dyDescent="0.25">
      <c r="A20" s="387" t="s">
        <v>493</v>
      </c>
      <c r="B20" s="364">
        <v>221</v>
      </c>
      <c r="C20" s="971" t="s">
        <v>534</v>
      </c>
      <c r="D20" s="971"/>
      <c r="E20" s="394" t="s">
        <v>86</v>
      </c>
      <c r="F20" s="394" t="s">
        <v>86</v>
      </c>
      <c r="G20" s="441"/>
      <c r="H20" s="394" t="s">
        <v>86</v>
      </c>
      <c r="I20" s="394" t="s">
        <v>86</v>
      </c>
      <c r="J20" s="394" t="s">
        <v>86</v>
      </c>
      <c r="K20" s="441"/>
      <c r="L20" s="394" t="s">
        <v>86</v>
      </c>
      <c r="M20" s="394">
        <f>G20</f>
        <v>0</v>
      </c>
      <c r="N20" s="394">
        <f>K20</f>
        <v>0</v>
      </c>
      <c r="O20" s="442">
        <f>'Прил.10 прочие'!P10</f>
        <v>0</v>
      </c>
      <c r="P20" s="442"/>
      <c r="Q20" s="394">
        <f t="shared" ref="Q20:Q28" si="0">O20+P20</f>
        <v>0</v>
      </c>
    </row>
    <row r="21" spans="1:17" s="432" customFormat="1" ht="20.25" customHeight="1" x14ac:dyDescent="0.25">
      <c r="A21" s="387" t="s">
        <v>494</v>
      </c>
      <c r="B21" s="364">
        <v>222</v>
      </c>
      <c r="C21" s="971"/>
      <c r="D21" s="971"/>
      <c r="E21" s="394" t="s">
        <v>86</v>
      </c>
      <c r="F21" s="394" t="s">
        <v>86</v>
      </c>
      <c r="G21" s="441"/>
      <c r="H21" s="394" t="s">
        <v>86</v>
      </c>
      <c r="I21" s="394" t="s">
        <v>86</v>
      </c>
      <c r="J21" s="394" t="s">
        <v>86</v>
      </c>
      <c r="K21" s="441"/>
      <c r="L21" s="394" t="s">
        <v>86</v>
      </c>
      <c r="M21" s="394">
        <f>G21</f>
        <v>0</v>
      </c>
      <c r="N21" s="394">
        <f>K21</f>
        <v>0</v>
      </c>
      <c r="O21" s="442">
        <f>'Прил.10 прочие'!P14</f>
        <v>0</v>
      </c>
      <c r="P21" s="442"/>
      <c r="Q21" s="394">
        <f t="shared" si="0"/>
        <v>0</v>
      </c>
    </row>
    <row r="22" spans="1:17" s="432" customFormat="1" ht="32.25" customHeight="1" x14ac:dyDescent="0.25">
      <c r="A22" s="387" t="s">
        <v>535</v>
      </c>
      <c r="B22" s="443">
        <v>223</v>
      </c>
      <c r="C22" s="982" t="s">
        <v>536</v>
      </c>
      <c r="D22" s="982"/>
      <c r="E22" s="441"/>
      <c r="F22" s="441"/>
      <c r="G22" s="441"/>
      <c r="H22" s="435">
        <f>(E22+F22+G22)/3</f>
        <v>0</v>
      </c>
      <c r="I22" s="441"/>
      <c r="J22" s="441"/>
      <c r="K22" s="441"/>
      <c r="L22" s="435">
        <f>(I22+J22+K22)/3</f>
        <v>0</v>
      </c>
      <c r="M22" s="435">
        <f>H22</f>
        <v>0</v>
      </c>
      <c r="N22" s="435">
        <f>L22</f>
        <v>0</v>
      </c>
      <c r="O22" s="444">
        <f>H22*Q31</f>
        <v>0</v>
      </c>
      <c r="P22" s="444"/>
      <c r="Q22" s="394">
        <f t="shared" si="0"/>
        <v>0</v>
      </c>
    </row>
    <row r="23" spans="1:17" s="432" customFormat="1" ht="31.5" customHeight="1" x14ac:dyDescent="0.25">
      <c r="A23" s="445" t="s">
        <v>537</v>
      </c>
      <c r="B23" s="443" t="s">
        <v>538</v>
      </c>
      <c r="C23" s="982" t="s">
        <v>539</v>
      </c>
      <c r="D23" s="982"/>
      <c r="E23" s="394" t="s">
        <v>86</v>
      </c>
      <c r="F23" s="394" t="s">
        <v>86</v>
      </c>
      <c r="G23" s="394" t="s">
        <v>86</v>
      </c>
      <c r="H23" s="394" t="s">
        <v>86</v>
      </c>
      <c r="I23" s="394" t="s">
        <v>86</v>
      </c>
      <c r="J23" s="394" t="s">
        <v>86</v>
      </c>
      <c r="K23" s="394" t="s">
        <v>86</v>
      </c>
      <c r="L23" s="394" t="s">
        <v>86</v>
      </c>
      <c r="M23" s="446">
        <f>'Прил.7 лимиты'!$E$11*$Q31</f>
        <v>0</v>
      </c>
      <c r="N23" s="446">
        <f>'Прил.7 лимиты'!$E$13*$Q31</f>
        <v>0</v>
      </c>
      <c r="O23" s="446">
        <f>'Прил.7 лимиты'!$E$11*$Q31</f>
        <v>0</v>
      </c>
      <c r="P23" s="446"/>
      <c r="Q23" s="394">
        <f t="shared" si="0"/>
        <v>0</v>
      </c>
    </row>
    <row r="24" spans="1:17" s="432" customFormat="1" ht="40.5" customHeight="1" x14ac:dyDescent="0.25">
      <c r="A24" s="445" t="s">
        <v>540</v>
      </c>
      <c r="B24" s="443" t="s">
        <v>541</v>
      </c>
      <c r="C24" s="982"/>
      <c r="D24" s="982"/>
      <c r="E24" s="394" t="s">
        <v>86</v>
      </c>
      <c r="F24" s="394" t="s">
        <v>86</v>
      </c>
      <c r="G24" s="394" t="s">
        <v>86</v>
      </c>
      <c r="H24" s="394" t="s">
        <v>86</v>
      </c>
      <c r="I24" s="394" t="s">
        <v>86</v>
      </c>
      <c r="J24" s="394" t="s">
        <v>86</v>
      </c>
      <c r="K24" s="394" t="s">
        <v>86</v>
      </c>
      <c r="L24" s="394" t="s">
        <v>86</v>
      </c>
      <c r="M24" s="446">
        <f>'Прил.7 лимиты'!$N$11*$Q31</f>
        <v>0</v>
      </c>
      <c r="N24" s="446">
        <f>'Прил.7 лимиты'!$N$13*$Q31</f>
        <v>0</v>
      </c>
      <c r="O24" s="446">
        <f>'Прил.7 лимиты'!$N$11*$Q31</f>
        <v>0</v>
      </c>
      <c r="P24" s="446"/>
      <c r="Q24" s="394">
        <f t="shared" si="0"/>
        <v>0</v>
      </c>
    </row>
    <row r="25" spans="1:17" s="432" customFormat="1" ht="39.75" customHeight="1" x14ac:dyDescent="0.25">
      <c r="A25" s="445" t="s">
        <v>542</v>
      </c>
      <c r="B25" s="443" t="s">
        <v>543</v>
      </c>
      <c r="C25" s="982" t="s">
        <v>544</v>
      </c>
      <c r="D25" s="982"/>
      <c r="E25" s="441"/>
      <c r="F25" s="441"/>
      <c r="G25" s="441"/>
      <c r="H25" s="435">
        <f>(E25+F25+G25)/3</f>
        <v>0</v>
      </c>
      <c r="I25" s="441"/>
      <c r="J25" s="441"/>
      <c r="K25" s="441"/>
      <c r="L25" s="435">
        <f>(I25+J25+K25)/3</f>
        <v>0</v>
      </c>
      <c r="M25" s="435">
        <f>H25</f>
        <v>0</v>
      </c>
      <c r="N25" s="435">
        <f>L25</f>
        <v>0</v>
      </c>
      <c r="O25" s="446">
        <f>'Прил.7 лимиты'!$Q$11*$Q31</f>
        <v>0</v>
      </c>
      <c r="P25" s="446"/>
      <c r="Q25" s="394">
        <f t="shared" si="0"/>
        <v>0</v>
      </c>
    </row>
    <row r="26" spans="1:17" s="432" customFormat="1" ht="34.5" customHeight="1" x14ac:dyDescent="0.25">
      <c r="A26" s="445" t="s">
        <v>545</v>
      </c>
      <c r="B26" s="443" t="s">
        <v>496</v>
      </c>
      <c r="C26" s="982" t="s">
        <v>546</v>
      </c>
      <c r="D26" s="982"/>
      <c r="E26" s="394" t="s">
        <v>86</v>
      </c>
      <c r="F26" s="394" t="s">
        <v>86</v>
      </c>
      <c r="G26" s="394" t="s">
        <v>86</v>
      </c>
      <c r="H26" s="394" t="s">
        <v>86</v>
      </c>
      <c r="I26" s="394" t="s">
        <v>86</v>
      </c>
      <c r="J26" s="394" t="s">
        <v>86</v>
      </c>
      <c r="K26" s="394" t="s">
        <v>86</v>
      </c>
      <c r="L26" s="394" t="s">
        <v>86</v>
      </c>
      <c r="M26" s="435">
        <f>'Прил.10 прочие'!P18</f>
        <v>0</v>
      </c>
      <c r="N26" s="435">
        <v>0</v>
      </c>
      <c r="O26" s="435">
        <f>'Прил.10 прочие'!P18</f>
        <v>0</v>
      </c>
      <c r="P26" s="435"/>
      <c r="Q26" s="394">
        <f t="shared" si="0"/>
        <v>0</v>
      </c>
    </row>
    <row r="27" spans="1:17" s="432" customFormat="1" ht="17.45" customHeight="1" x14ac:dyDescent="0.25">
      <c r="A27" s="445" t="s">
        <v>547</v>
      </c>
      <c r="B27" s="443" t="s">
        <v>548</v>
      </c>
      <c r="C27" s="982"/>
      <c r="D27" s="982"/>
      <c r="E27" s="394" t="s">
        <v>86</v>
      </c>
      <c r="F27" s="394" t="s">
        <v>86</v>
      </c>
      <c r="G27" s="394" t="s">
        <v>86</v>
      </c>
      <c r="H27" s="394" t="s">
        <v>86</v>
      </c>
      <c r="I27" s="394" t="s">
        <v>86</v>
      </c>
      <c r="J27" s="394" t="s">
        <v>86</v>
      </c>
      <c r="K27" s="394" t="s">
        <v>86</v>
      </c>
      <c r="L27" s="394" t="s">
        <v>86</v>
      </c>
      <c r="M27" s="394">
        <f>'Прил.10 прочие'!P30</f>
        <v>0</v>
      </c>
      <c r="N27" s="394">
        <v>0</v>
      </c>
      <c r="O27" s="394">
        <f>'Прил.10 прочие'!P30</f>
        <v>0</v>
      </c>
      <c r="P27" s="394"/>
      <c r="Q27" s="394">
        <f t="shared" si="0"/>
        <v>0</v>
      </c>
    </row>
    <row r="28" spans="1:17" s="432" customFormat="1" ht="17.45" customHeight="1" x14ac:dyDescent="0.25">
      <c r="A28" s="445" t="s">
        <v>549</v>
      </c>
      <c r="B28" s="443" t="s">
        <v>550</v>
      </c>
      <c r="C28" s="982"/>
      <c r="D28" s="982"/>
      <c r="E28" s="394" t="s">
        <v>86</v>
      </c>
      <c r="F28" s="394" t="s">
        <v>86</v>
      </c>
      <c r="G28" s="394" t="s">
        <v>86</v>
      </c>
      <c r="H28" s="394" t="s">
        <v>86</v>
      </c>
      <c r="I28" s="394" t="s">
        <v>86</v>
      </c>
      <c r="J28" s="394" t="s">
        <v>86</v>
      </c>
      <c r="K28" s="394" t="s">
        <v>86</v>
      </c>
      <c r="L28" s="394" t="s">
        <v>86</v>
      </c>
      <c r="M28" s="444">
        <f>'Прил.7 лимиты'!H10*Q31</f>
        <v>0</v>
      </c>
      <c r="N28" s="449">
        <f>'Прил.7 лимиты'!H15*Q31</f>
        <v>0</v>
      </c>
      <c r="O28" s="444">
        <f>'Прил.7 лимиты'!H10*Q31</f>
        <v>0</v>
      </c>
      <c r="P28" s="444"/>
      <c r="Q28" s="394">
        <f t="shared" si="0"/>
        <v>0</v>
      </c>
    </row>
    <row r="29" spans="1:17" s="432" customFormat="1" ht="19.5" customHeight="1" x14ac:dyDescent="0.25">
      <c r="A29" s="436" t="s">
        <v>551</v>
      </c>
      <c r="B29" s="438"/>
      <c r="C29" s="988"/>
      <c r="D29" s="988"/>
      <c r="E29" s="439" t="s">
        <v>86</v>
      </c>
      <c r="F29" s="439" t="s">
        <v>86</v>
      </c>
      <c r="G29" s="439" t="s">
        <v>86</v>
      </c>
      <c r="H29" s="439" t="s">
        <v>86</v>
      </c>
      <c r="I29" s="439" t="s">
        <v>86</v>
      </c>
      <c r="J29" s="439" t="s">
        <v>86</v>
      </c>
      <c r="K29" s="439" t="s">
        <v>86</v>
      </c>
      <c r="L29" s="439" t="s">
        <v>86</v>
      </c>
      <c r="M29" s="450">
        <f>M20+M21+M22+M23+M24+M25+M26+M27+M28</f>
        <v>0</v>
      </c>
      <c r="N29" s="450">
        <f>N20+N21+N22+N23+N24+N25+N26+N27+N28</f>
        <v>0</v>
      </c>
      <c r="O29" s="450">
        <f>O20+O21+O22+O23+O24+O25+O26+O27+O28</f>
        <v>0</v>
      </c>
      <c r="P29" s="439">
        <f>SUM(P20:P28)</f>
        <v>0</v>
      </c>
      <c r="Q29" s="450">
        <f>SUM(Q20:Q28)</f>
        <v>0</v>
      </c>
    </row>
    <row r="30" spans="1:17" s="432" customFormat="1" ht="20.25" customHeight="1" x14ac:dyDescent="0.25">
      <c r="A30" s="996" t="s">
        <v>552</v>
      </c>
      <c r="B30" s="996"/>
      <c r="C30" s="996"/>
      <c r="D30" s="996"/>
      <c r="E30" s="996"/>
      <c r="F30" s="996"/>
      <c r="G30" s="996"/>
      <c r="H30" s="996"/>
      <c r="I30" s="996"/>
      <c r="J30" s="996"/>
      <c r="K30" s="996"/>
      <c r="L30" s="996"/>
      <c r="M30" s="996"/>
      <c r="N30" s="996"/>
      <c r="O30" s="996"/>
      <c r="P30" s="996"/>
      <c r="Q30" s="451">
        <f>'Прил.8 ст.211'!V52</f>
        <v>0</v>
      </c>
    </row>
    <row r="31" spans="1:17" s="432" customFormat="1" ht="18" customHeight="1" x14ac:dyDescent="0.25">
      <c r="A31" s="996" t="s">
        <v>553</v>
      </c>
      <c r="B31" s="996"/>
      <c r="C31" s="996"/>
      <c r="D31" s="996"/>
      <c r="E31" s="996"/>
      <c r="F31" s="996"/>
      <c r="G31" s="996"/>
      <c r="H31" s="996"/>
      <c r="I31" s="996"/>
      <c r="J31" s="996"/>
      <c r="K31" s="996"/>
      <c r="L31" s="996"/>
      <c r="M31" s="996"/>
      <c r="N31" s="996"/>
      <c r="O31" s="996"/>
      <c r="P31" s="996"/>
      <c r="Q31" s="452">
        <f>'Прил.4 площади'!H83</f>
        <v>0</v>
      </c>
    </row>
    <row r="32" spans="1:17" s="414" customFormat="1" ht="17.25" customHeight="1" x14ac:dyDescent="0.2">
      <c r="A32" s="997" t="s">
        <v>554</v>
      </c>
      <c r="B32" s="997"/>
      <c r="C32" s="997"/>
      <c r="D32" s="997"/>
      <c r="E32" s="997"/>
      <c r="F32" s="997"/>
      <c r="G32" s="997"/>
      <c r="H32" s="997"/>
      <c r="I32" s="997"/>
      <c r="J32" s="997"/>
      <c r="K32" s="997"/>
      <c r="L32" s="997"/>
      <c r="M32" s="997"/>
      <c r="N32" s="997"/>
      <c r="O32" s="997"/>
      <c r="P32" s="997"/>
      <c r="Q32" s="997"/>
    </row>
    <row r="33" spans="1:17" s="432" customFormat="1" ht="17.25" customHeight="1" x14ac:dyDescent="0.25">
      <c r="A33" s="387" t="s">
        <v>491</v>
      </c>
      <c r="B33" s="364">
        <v>212</v>
      </c>
      <c r="C33" s="982" t="s">
        <v>534</v>
      </c>
      <c r="D33" s="982"/>
      <c r="E33" s="394" t="s">
        <v>86</v>
      </c>
      <c r="F33" s="394" t="s">
        <v>86</v>
      </c>
      <c r="G33" s="441"/>
      <c r="H33" s="394" t="s">
        <v>86</v>
      </c>
      <c r="I33" s="394" t="s">
        <v>86</v>
      </c>
      <c r="J33" s="394" t="s">
        <v>86</v>
      </c>
      <c r="K33" s="441"/>
      <c r="L33" s="394" t="s">
        <v>86</v>
      </c>
      <c r="M33" s="442">
        <f>G33</f>
        <v>0</v>
      </c>
      <c r="N33" s="442">
        <f>K33</f>
        <v>0</v>
      </c>
      <c r="O33" s="442">
        <f>'Прил.10 прочие'!P6</f>
        <v>0</v>
      </c>
      <c r="P33" s="442"/>
      <c r="Q33" s="394">
        <f t="shared" ref="Q33:Q40" si="1">O33+P33</f>
        <v>0</v>
      </c>
    </row>
    <row r="34" spans="1:17" s="432" customFormat="1" ht="17.25" customHeight="1" x14ac:dyDescent="0.25">
      <c r="A34" s="387" t="s">
        <v>500</v>
      </c>
      <c r="B34" s="364">
        <v>262</v>
      </c>
      <c r="C34" s="982"/>
      <c r="D34" s="982"/>
      <c r="E34" s="394" t="s">
        <v>86</v>
      </c>
      <c r="F34" s="394" t="s">
        <v>86</v>
      </c>
      <c r="G34" s="441"/>
      <c r="H34" s="394" t="s">
        <v>86</v>
      </c>
      <c r="I34" s="394" t="s">
        <v>86</v>
      </c>
      <c r="J34" s="394" t="s">
        <v>86</v>
      </c>
      <c r="K34" s="441"/>
      <c r="L34" s="394" t="s">
        <v>86</v>
      </c>
      <c r="M34" s="442">
        <f>G34</f>
        <v>0</v>
      </c>
      <c r="N34" s="442">
        <f>K34</f>
        <v>0</v>
      </c>
      <c r="O34" s="442">
        <f>'Прил.10 прочие'!P34</f>
        <v>0</v>
      </c>
      <c r="P34" s="442"/>
      <c r="Q34" s="394">
        <f t="shared" si="1"/>
        <v>0</v>
      </c>
    </row>
    <row r="35" spans="1:17" s="432" customFormat="1" ht="19.5" customHeight="1" x14ac:dyDescent="0.25">
      <c r="A35" s="387" t="s">
        <v>497</v>
      </c>
      <c r="B35" s="364">
        <v>225</v>
      </c>
      <c r="C35" s="982" t="s">
        <v>555</v>
      </c>
      <c r="D35" s="982"/>
      <c r="E35" s="441"/>
      <c r="F35" s="441"/>
      <c r="G35" s="441"/>
      <c r="H35" s="435">
        <f>(E35+F35+G35)/3</f>
        <v>0</v>
      </c>
      <c r="I35" s="441"/>
      <c r="J35" s="441"/>
      <c r="K35" s="441"/>
      <c r="L35" s="435">
        <f>(I35+J35+K35)/3</f>
        <v>0</v>
      </c>
      <c r="M35" s="442">
        <f>H35</f>
        <v>0</v>
      </c>
      <c r="N35" s="442">
        <f>L35</f>
        <v>0</v>
      </c>
      <c r="O35" s="442">
        <f>'Прил.10 прочие'!P22</f>
        <v>0</v>
      </c>
      <c r="P35" s="442"/>
      <c r="Q35" s="394">
        <f t="shared" si="1"/>
        <v>0</v>
      </c>
    </row>
    <row r="36" spans="1:17" s="432" customFormat="1" ht="19.5" customHeight="1" x14ac:dyDescent="0.25">
      <c r="A36" s="387" t="s">
        <v>498</v>
      </c>
      <c r="B36" s="364">
        <v>226</v>
      </c>
      <c r="C36" s="982"/>
      <c r="D36" s="982"/>
      <c r="E36" s="441"/>
      <c r="F36" s="441"/>
      <c r="G36" s="441"/>
      <c r="H36" s="435">
        <f>(E36+F36+G36)/3</f>
        <v>0</v>
      </c>
      <c r="I36" s="441"/>
      <c r="J36" s="441"/>
      <c r="K36" s="441"/>
      <c r="L36" s="435">
        <f>(I36+J36+K36)/3</f>
        <v>0</v>
      </c>
      <c r="M36" s="442">
        <f>H36</f>
        <v>0</v>
      </c>
      <c r="N36" s="442">
        <f>L36</f>
        <v>0</v>
      </c>
      <c r="O36" s="442">
        <f>'Прил.10 прочие'!P26</f>
        <v>0</v>
      </c>
      <c r="P36" s="442"/>
      <c r="Q36" s="394">
        <f t="shared" si="1"/>
        <v>0</v>
      </c>
    </row>
    <row r="37" spans="1:17" s="432" customFormat="1" ht="66" customHeight="1" x14ac:dyDescent="0.25">
      <c r="A37" s="387" t="s">
        <v>505</v>
      </c>
      <c r="B37" s="364">
        <v>340</v>
      </c>
      <c r="C37" s="982" t="s">
        <v>534</v>
      </c>
      <c r="D37" s="982"/>
      <c r="E37" s="394" t="s">
        <v>86</v>
      </c>
      <c r="F37" s="394" t="s">
        <v>86</v>
      </c>
      <c r="G37" s="441"/>
      <c r="H37" s="394" t="s">
        <v>86</v>
      </c>
      <c r="I37" s="394" t="s">
        <v>86</v>
      </c>
      <c r="J37" s="394" t="s">
        <v>86</v>
      </c>
      <c r="K37" s="441"/>
      <c r="L37" s="394" t="s">
        <v>86</v>
      </c>
      <c r="M37" s="442">
        <f>G37</f>
        <v>0</v>
      </c>
      <c r="N37" s="394">
        <f>K37</f>
        <v>0</v>
      </c>
      <c r="O37" s="453">
        <f>'Прил.10 прочие'!P42</f>
        <v>0</v>
      </c>
      <c r="P37" s="453"/>
      <c r="Q37" s="394">
        <f t="shared" si="1"/>
        <v>0</v>
      </c>
    </row>
    <row r="38" spans="1:17" s="432" customFormat="1" ht="90" customHeight="1" x14ac:dyDescent="0.25">
      <c r="A38" s="387" t="s">
        <v>506</v>
      </c>
      <c r="B38" s="364">
        <v>340</v>
      </c>
      <c r="C38" s="982" t="s">
        <v>556</v>
      </c>
      <c r="D38" s="982"/>
      <c r="E38" s="394" t="s">
        <v>86</v>
      </c>
      <c r="F38" s="394" t="s">
        <v>86</v>
      </c>
      <c r="G38" s="441"/>
      <c r="H38" s="394" t="s">
        <v>86</v>
      </c>
      <c r="I38" s="394" t="s">
        <v>86</v>
      </c>
      <c r="J38" s="394" t="s">
        <v>86</v>
      </c>
      <c r="K38" s="441"/>
      <c r="L38" s="394" t="s">
        <v>86</v>
      </c>
      <c r="M38" s="394">
        <f>G38</f>
        <v>0</v>
      </c>
      <c r="N38" s="394">
        <f>K38</f>
        <v>0</v>
      </c>
      <c r="O38" s="435"/>
      <c r="P38" s="394"/>
      <c r="Q38" s="394">
        <f t="shared" si="1"/>
        <v>0</v>
      </c>
    </row>
    <row r="39" spans="1:17" s="432" customFormat="1" ht="88.9" customHeight="1" x14ac:dyDescent="0.25">
      <c r="A39" s="445" t="s">
        <v>557</v>
      </c>
      <c r="B39" s="364" t="s">
        <v>558</v>
      </c>
      <c r="C39" s="982" t="s">
        <v>559</v>
      </c>
      <c r="D39" s="982"/>
      <c r="E39" s="394" t="s">
        <v>86</v>
      </c>
      <c r="F39" s="394" t="s">
        <v>86</v>
      </c>
      <c r="G39" s="441"/>
      <c r="H39" s="394" t="s">
        <v>86</v>
      </c>
      <c r="I39" s="394" t="s">
        <v>86</v>
      </c>
      <c r="J39" s="394" t="s">
        <v>86</v>
      </c>
      <c r="K39" s="441"/>
      <c r="L39" s="394" t="s">
        <v>86</v>
      </c>
      <c r="M39" s="394">
        <f>G39</f>
        <v>0</v>
      </c>
      <c r="N39" s="394">
        <f>K39</f>
        <v>0</v>
      </c>
      <c r="O39" s="434"/>
      <c r="P39" s="394"/>
      <c r="Q39" s="394">
        <f t="shared" si="1"/>
        <v>0</v>
      </c>
    </row>
    <row r="40" spans="1:17" s="432" customFormat="1" ht="101.25" customHeight="1" x14ac:dyDescent="0.25">
      <c r="A40" s="445" t="s">
        <v>560</v>
      </c>
      <c r="B40" s="364" t="s">
        <v>561</v>
      </c>
      <c r="C40" s="982" t="s">
        <v>562</v>
      </c>
      <c r="D40" s="982"/>
      <c r="E40" s="394" t="s">
        <v>86</v>
      </c>
      <c r="F40" s="394" t="s">
        <v>86</v>
      </c>
      <c r="G40" s="441"/>
      <c r="H40" s="394" t="s">
        <v>86</v>
      </c>
      <c r="I40" s="394" t="s">
        <v>86</v>
      </c>
      <c r="J40" s="394" t="s">
        <v>86</v>
      </c>
      <c r="K40" s="441"/>
      <c r="L40" s="394" t="s">
        <v>86</v>
      </c>
      <c r="M40" s="394">
        <f>G40</f>
        <v>0</v>
      </c>
      <c r="N40" s="394">
        <f>K40</f>
        <v>0</v>
      </c>
      <c r="O40" s="435"/>
      <c r="P40" s="394"/>
      <c r="Q40" s="394">
        <f t="shared" si="1"/>
        <v>0</v>
      </c>
    </row>
    <row r="41" spans="1:17" s="432" customFormat="1" ht="18" customHeight="1" x14ac:dyDescent="0.25">
      <c r="A41" s="436" t="s">
        <v>563</v>
      </c>
      <c r="B41" s="438"/>
      <c r="C41" s="988"/>
      <c r="D41" s="988"/>
      <c r="E41" s="439" t="s">
        <v>86</v>
      </c>
      <c r="F41" s="439" t="s">
        <v>86</v>
      </c>
      <c r="G41" s="439" t="s">
        <v>86</v>
      </c>
      <c r="H41" s="439" t="s">
        <v>86</v>
      </c>
      <c r="I41" s="439" t="s">
        <v>86</v>
      </c>
      <c r="J41" s="439" t="s">
        <v>86</v>
      </c>
      <c r="K41" s="439" t="s">
        <v>86</v>
      </c>
      <c r="L41" s="439" t="s">
        <v>86</v>
      </c>
      <c r="M41" s="440">
        <f>M33+M34+M35+M36+M37+M38+M39+M40</f>
        <v>0</v>
      </c>
      <c r="N41" s="440">
        <f>N33+N34+N35+N36+N37+N38+N39+N40</f>
        <v>0</v>
      </c>
      <c r="O41" s="440">
        <f>O33+O34+O35+O36+O37+O38+O39+O40</f>
        <v>0</v>
      </c>
      <c r="P41" s="439">
        <f>SUM(P33:P40)</f>
        <v>0</v>
      </c>
      <c r="Q41" s="440">
        <f>SUM(Q33:Q40)</f>
        <v>0</v>
      </c>
    </row>
    <row r="42" spans="1:17" s="459" customFormat="1" ht="19.5" customHeight="1" x14ac:dyDescent="0.25">
      <c r="A42" s="454" t="s">
        <v>564</v>
      </c>
      <c r="B42" s="455"/>
      <c r="C42" s="990"/>
      <c r="D42" s="990"/>
      <c r="E42" s="456" t="s">
        <v>86</v>
      </c>
      <c r="F42" s="456" t="s">
        <v>86</v>
      </c>
      <c r="G42" s="456" t="s">
        <v>86</v>
      </c>
      <c r="H42" s="456" t="s">
        <v>86</v>
      </c>
      <c r="I42" s="456" t="s">
        <v>86</v>
      </c>
      <c r="J42" s="456" t="s">
        <v>86</v>
      </c>
      <c r="K42" s="456" t="s">
        <v>86</v>
      </c>
      <c r="L42" s="456" t="s">
        <v>86</v>
      </c>
      <c r="M42" s="457">
        <f>M18+M29+M41</f>
        <v>0</v>
      </c>
      <c r="N42" s="457">
        <f>N18+N29+N41</f>
        <v>0</v>
      </c>
      <c r="O42" s="457">
        <f>O18+O29+O41</f>
        <v>0</v>
      </c>
      <c r="P42" s="457">
        <f>P41+P29+P18</f>
        <v>0</v>
      </c>
      <c r="Q42" s="457">
        <f>Q18+Q29+Q41</f>
        <v>0</v>
      </c>
    </row>
    <row r="43" spans="1:17" s="414" customFormat="1" ht="25.5" customHeight="1" x14ac:dyDescent="0.2">
      <c r="A43" s="993" t="s">
        <v>565</v>
      </c>
      <c r="B43" s="993"/>
      <c r="C43" s="993"/>
      <c r="D43" s="993"/>
      <c r="E43" s="993"/>
      <c r="F43" s="993"/>
      <c r="G43" s="993"/>
      <c r="H43" s="993"/>
      <c r="I43" s="993"/>
      <c r="J43" s="993"/>
      <c r="K43" s="993"/>
      <c r="L43" s="993"/>
      <c r="M43" s="993"/>
      <c r="N43" s="993"/>
      <c r="O43" s="993"/>
      <c r="P43" s="993"/>
      <c r="Q43" s="993"/>
    </row>
    <row r="44" spans="1:17" s="414" customFormat="1" ht="18" hidden="1" customHeight="1" x14ac:dyDescent="0.2">
      <c r="A44" s="994" t="s">
        <v>566</v>
      </c>
      <c r="B44" s="994"/>
      <c r="C44" s="994"/>
      <c r="D44" s="994"/>
      <c r="E44" s="994"/>
      <c r="F44" s="994"/>
      <c r="G44" s="994"/>
      <c r="H44" s="994"/>
      <c r="I44" s="994"/>
      <c r="J44" s="994"/>
      <c r="K44" s="994"/>
      <c r="L44" s="994"/>
      <c r="M44" s="994"/>
      <c r="N44" s="994"/>
      <c r="O44" s="994"/>
      <c r="P44" s="994"/>
      <c r="Q44" s="994"/>
    </row>
    <row r="45" spans="1:17" s="414" customFormat="1" ht="18" customHeight="1" x14ac:dyDescent="0.2">
      <c r="A45" s="997" t="s">
        <v>567</v>
      </c>
      <c r="B45" s="997"/>
      <c r="C45" s="997"/>
      <c r="D45" s="997"/>
      <c r="E45" s="997"/>
      <c r="F45" s="997"/>
      <c r="G45" s="997"/>
      <c r="H45" s="997"/>
      <c r="I45" s="997"/>
      <c r="J45" s="997"/>
      <c r="K45" s="997"/>
      <c r="L45" s="997"/>
      <c r="M45" s="997"/>
      <c r="N45" s="997"/>
      <c r="O45" s="997"/>
      <c r="P45" s="997"/>
      <c r="Q45" s="997"/>
    </row>
    <row r="46" spans="1:17" s="432" customFormat="1" ht="69" customHeight="1" x14ac:dyDescent="0.25">
      <c r="A46" s="387" t="s">
        <v>568</v>
      </c>
      <c r="B46" s="364"/>
      <c r="C46" s="982" t="s">
        <v>569</v>
      </c>
      <c r="D46" s="982"/>
      <c r="E46" s="540"/>
      <c r="F46" s="540"/>
      <c r="G46" s="540"/>
      <c r="H46" s="540"/>
      <c r="I46" s="540"/>
      <c r="J46" s="540"/>
      <c r="K46" s="540"/>
      <c r="L46" s="540"/>
      <c r="M46" s="540"/>
      <c r="N46" s="540"/>
      <c r="O46" s="540"/>
      <c r="P46" s="540"/>
      <c r="Q46" s="540"/>
    </row>
    <row r="47" spans="1:17" s="432" customFormat="1" ht="24" customHeight="1" x14ac:dyDescent="0.25">
      <c r="A47" s="400" t="s">
        <v>530</v>
      </c>
      <c r="B47" s="364">
        <v>211</v>
      </c>
      <c r="C47" s="982"/>
      <c r="D47" s="982"/>
      <c r="E47" s="394" t="s">
        <v>86</v>
      </c>
      <c r="F47" s="394" t="s">
        <v>86</v>
      </c>
      <c r="G47" s="394" t="s">
        <v>86</v>
      </c>
      <c r="H47" s="394" t="s">
        <v>86</v>
      </c>
      <c r="I47" s="394" t="s">
        <v>86</v>
      </c>
      <c r="J47" s="394" t="s">
        <v>86</v>
      </c>
      <c r="K47" s="394" t="s">
        <v>86</v>
      </c>
      <c r="L47" s="394" t="s">
        <v>86</v>
      </c>
      <c r="M47" s="434">
        <f>'Прил.8 ст.211'!V110</f>
        <v>0</v>
      </c>
      <c r="N47" s="394">
        <v>0</v>
      </c>
      <c r="O47" s="434">
        <f>M47</f>
        <v>0</v>
      </c>
      <c r="P47" s="434"/>
      <c r="Q47" s="394">
        <f>O47+P47</f>
        <v>0</v>
      </c>
    </row>
    <row r="48" spans="1:17" s="432" customFormat="1" ht="23.25" customHeight="1" x14ac:dyDescent="0.25">
      <c r="A48" s="400" t="s">
        <v>531</v>
      </c>
      <c r="B48" s="364">
        <v>213</v>
      </c>
      <c r="C48" s="982"/>
      <c r="D48" s="982"/>
      <c r="E48" s="394" t="s">
        <v>86</v>
      </c>
      <c r="F48" s="394" t="s">
        <v>86</v>
      </c>
      <c r="G48" s="394" t="s">
        <v>86</v>
      </c>
      <c r="H48" s="394" t="s">
        <v>86</v>
      </c>
      <c r="I48" s="394" t="s">
        <v>86</v>
      </c>
      <c r="J48" s="394" t="s">
        <v>86</v>
      </c>
      <c r="K48" s="394" t="s">
        <v>86</v>
      </c>
      <c r="L48" s="394" t="s">
        <v>86</v>
      </c>
      <c r="M48" s="435">
        <f>M47*30.2%</f>
        <v>0</v>
      </c>
      <c r="N48" s="394">
        <v>0</v>
      </c>
      <c r="O48" s="435">
        <f>O47*30.2%</f>
        <v>0</v>
      </c>
      <c r="P48" s="394"/>
      <c r="Q48" s="394">
        <f>O48+P48</f>
        <v>0</v>
      </c>
    </row>
    <row r="49" spans="1:17" s="432" customFormat="1" ht="16.5" customHeight="1" x14ac:dyDescent="0.25">
      <c r="A49" s="436" t="s">
        <v>570</v>
      </c>
      <c r="B49" s="437"/>
      <c r="C49" s="1013"/>
      <c r="D49" s="1013"/>
      <c r="E49" s="439" t="s">
        <v>86</v>
      </c>
      <c r="F49" s="439" t="s">
        <v>86</v>
      </c>
      <c r="G49" s="439" t="s">
        <v>86</v>
      </c>
      <c r="H49" s="439" t="s">
        <v>86</v>
      </c>
      <c r="I49" s="439" t="s">
        <v>86</v>
      </c>
      <c r="J49" s="439" t="s">
        <v>86</v>
      </c>
      <c r="K49" s="439" t="s">
        <v>86</v>
      </c>
      <c r="L49" s="439" t="s">
        <v>86</v>
      </c>
      <c r="M49" s="440">
        <f>M47+M48</f>
        <v>0</v>
      </c>
      <c r="N49" s="439">
        <v>0</v>
      </c>
      <c r="O49" s="440">
        <f>O47+O48</f>
        <v>0</v>
      </c>
      <c r="P49" s="439">
        <f>P47+P48</f>
        <v>0</v>
      </c>
      <c r="Q49" s="440">
        <f>Q47+Q48</f>
        <v>0</v>
      </c>
    </row>
    <row r="50" spans="1:17" s="414" customFormat="1" ht="21.75" hidden="1" customHeight="1" x14ac:dyDescent="0.2">
      <c r="A50" s="997" t="s">
        <v>571</v>
      </c>
      <c r="B50" s="997"/>
      <c r="C50" s="997"/>
      <c r="D50" s="997"/>
      <c r="E50" s="997"/>
      <c r="F50" s="997"/>
      <c r="G50" s="997"/>
      <c r="H50" s="997"/>
      <c r="I50" s="997"/>
      <c r="J50" s="997"/>
      <c r="K50" s="997"/>
      <c r="L50" s="997"/>
      <c r="M50" s="997"/>
      <c r="N50" s="997"/>
      <c r="O50" s="997"/>
      <c r="P50" s="997"/>
      <c r="Q50" s="997"/>
    </row>
    <row r="51" spans="1:17" s="414" customFormat="1" ht="18" customHeight="1" x14ac:dyDescent="0.2">
      <c r="A51" s="997" t="s">
        <v>572</v>
      </c>
      <c r="B51" s="997"/>
      <c r="C51" s="997"/>
      <c r="D51" s="997"/>
      <c r="E51" s="997"/>
      <c r="F51" s="997"/>
      <c r="G51" s="997"/>
      <c r="H51" s="997"/>
      <c r="I51" s="997"/>
      <c r="J51" s="997"/>
      <c r="K51" s="997"/>
      <c r="L51" s="997"/>
      <c r="M51" s="997"/>
      <c r="N51" s="997"/>
      <c r="O51" s="997"/>
      <c r="P51" s="997"/>
      <c r="Q51" s="997"/>
    </row>
    <row r="52" spans="1:17" s="432" customFormat="1" ht="36" customHeight="1" x14ac:dyDescent="0.25">
      <c r="A52" s="387" t="s">
        <v>535</v>
      </c>
      <c r="B52" s="364">
        <v>223</v>
      </c>
      <c r="C52" s="982" t="s">
        <v>536</v>
      </c>
      <c r="D52" s="982"/>
      <c r="E52" s="441"/>
      <c r="F52" s="441"/>
      <c r="G52" s="441"/>
      <c r="H52" s="394">
        <f>(E52+F52+G52)/3</f>
        <v>0</v>
      </c>
      <c r="I52" s="441"/>
      <c r="J52" s="441"/>
      <c r="K52" s="441"/>
      <c r="L52" s="394">
        <f>(I52+J52+K52)/3</f>
        <v>0</v>
      </c>
      <c r="M52" s="394">
        <f>H52</f>
        <v>0</v>
      </c>
      <c r="N52" s="394">
        <f>L52</f>
        <v>0</v>
      </c>
      <c r="O52" s="435">
        <f>H52*Q61</f>
        <v>0</v>
      </c>
      <c r="P52" s="435"/>
      <c r="Q52" s="394">
        <f t="shared" ref="Q52:Q58" si="2">O52</f>
        <v>0</v>
      </c>
    </row>
    <row r="53" spans="1:17" s="432" customFormat="1" ht="42.75" customHeight="1" x14ac:dyDescent="0.25">
      <c r="A53" s="445" t="s">
        <v>537</v>
      </c>
      <c r="B53" s="364" t="s">
        <v>538</v>
      </c>
      <c r="C53" s="982" t="s">
        <v>539</v>
      </c>
      <c r="D53" s="982"/>
      <c r="E53" s="394" t="s">
        <v>86</v>
      </c>
      <c r="F53" s="394" t="s">
        <v>86</v>
      </c>
      <c r="G53" s="394" t="s">
        <v>86</v>
      </c>
      <c r="H53" s="394" t="s">
        <v>86</v>
      </c>
      <c r="I53" s="394" t="s">
        <v>86</v>
      </c>
      <c r="J53" s="394" t="s">
        <v>86</v>
      </c>
      <c r="K53" s="394" t="s">
        <v>86</v>
      </c>
      <c r="L53" s="394" t="s">
        <v>86</v>
      </c>
      <c r="M53" s="446">
        <v>0</v>
      </c>
      <c r="N53" s="446">
        <f>'Прил.7 лимиты'!$E$13*$Q61</f>
        <v>0</v>
      </c>
      <c r="O53" s="446">
        <v>0</v>
      </c>
      <c r="P53" s="446"/>
      <c r="Q53" s="394">
        <f t="shared" si="2"/>
        <v>0</v>
      </c>
    </row>
    <row r="54" spans="1:17" s="432" customFormat="1" ht="30.75" customHeight="1" x14ac:dyDescent="0.25">
      <c r="A54" s="445" t="s">
        <v>540</v>
      </c>
      <c r="B54" s="364" t="s">
        <v>541</v>
      </c>
      <c r="C54" s="982"/>
      <c r="D54" s="982"/>
      <c r="E54" s="394" t="s">
        <v>86</v>
      </c>
      <c r="F54" s="394" t="s">
        <v>86</v>
      </c>
      <c r="G54" s="394" t="s">
        <v>86</v>
      </c>
      <c r="H54" s="394" t="s">
        <v>86</v>
      </c>
      <c r="I54" s="394" t="s">
        <v>86</v>
      </c>
      <c r="J54" s="394" t="s">
        <v>86</v>
      </c>
      <c r="K54" s="394" t="s">
        <v>86</v>
      </c>
      <c r="L54" s="394" t="s">
        <v>86</v>
      </c>
      <c r="M54" s="446">
        <v>0</v>
      </c>
      <c r="N54" s="446">
        <f>'Прил.7 лимиты'!$N$13*$Q61</f>
        <v>0</v>
      </c>
      <c r="O54" s="446">
        <v>0</v>
      </c>
      <c r="P54" s="446"/>
      <c r="Q54" s="394">
        <f t="shared" si="2"/>
        <v>0</v>
      </c>
    </row>
    <row r="55" spans="1:17" s="432" customFormat="1" ht="35.25" customHeight="1" x14ac:dyDescent="0.25">
      <c r="A55" s="445" t="s">
        <v>542</v>
      </c>
      <c r="B55" s="364" t="s">
        <v>543</v>
      </c>
      <c r="C55" s="982" t="s">
        <v>536</v>
      </c>
      <c r="D55" s="982"/>
      <c r="E55" s="441"/>
      <c r="F55" s="441"/>
      <c r="G55" s="441"/>
      <c r="H55" s="435">
        <f>(E55+F55+G55)/3</f>
        <v>0</v>
      </c>
      <c r="I55" s="441"/>
      <c r="J55" s="441"/>
      <c r="K55" s="441"/>
      <c r="L55" s="435">
        <f>(I55+J55+K55)/3</f>
        <v>0</v>
      </c>
      <c r="M55" s="435">
        <f>H55</f>
        <v>0</v>
      </c>
      <c r="N55" s="435">
        <f>L55</f>
        <v>0</v>
      </c>
      <c r="O55" s="446">
        <v>0</v>
      </c>
      <c r="P55" s="446"/>
      <c r="Q55" s="394">
        <f t="shared" si="2"/>
        <v>0</v>
      </c>
    </row>
    <row r="56" spans="1:17" s="432" customFormat="1" ht="21" customHeight="1" x14ac:dyDescent="0.25">
      <c r="A56" s="445" t="s">
        <v>494</v>
      </c>
      <c r="B56" s="364" t="s">
        <v>496</v>
      </c>
      <c r="C56" s="982" t="s">
        <v>546</v>
      </c>
      <c r="D56" s="982"/>
      <c r="E56" s="394" t="s">
        <v>86</v>
      </c>
      <c r="F56" s="394" t="s">
        <v>86</v>
      </c>
      <c r="G56" s="394" t="s">
        <v>86</v>
      </c>
      <c r="H56" s="394" t="s">
        <v>86</v>
      </c>
      <c r="I56" s="394" t="s">
        <v>86</v>
      </c>
      <c r="J56" s="394" t="s">
        <v>86</v>
      </c>
      <c r="K56" s="394" t="s">
        <v>86</v>
      </c>
      <c r="L56" s="394" t="s">
        <v>86</v>
      </c>
      <c r="M56" s="435">
        <f>'Прил.10 прочие'!P19</f>
        <v>0</v>
      </c>
      <c r="N56" s="394"/>
      <c r="O56" s="435">
        <f>'Прил.10 прочие'!P19</f>
        <v>0</v>
      </c>
      <c r="P56" s="435"/>
      <c r="Q56" s="394">
        <f t="shared" si="2"/>
        <v>0</v>
      </c>
    </row>
    <row r="57" spans="1:17" s="432" customFormat="1" ht="21.75" customHeight="1" x14ac:dyDescent="0.25">
      <c r="A57" s="445" t="s">
        <v>547</v>
      </c>
      <c r="B57" s="364" t="s">
        <v>548</v>
      </c>
      <c r="C57" s="982"/>
      <c r="D57" s="982"/>
      <c r="E57" s="394" t="s">
        <v>86</v>
      </c>
      <c r="F57" s="394" t="s">
        <v>86</v>
      </c>
      <c r="G57" s="394" t="s">
        <v>86</v>
      </c>
      <c r="H57" s="394" t="s">
        <v>86</v>
      </c>
      <c r="I57" s="394" t="s">
        <v>86</v>
      </c>
      <c r="J57" s="394" t="s">
        <v>86</v>
      </c>
      <c r="K57" s="394" t="s">
        <v>86</v>
      </c>
      <c r="L57" s="394" t="s">
        <v>86</v>
      </c>
      <c r="M57" s="394">
        <f>'Прил.10 прочие'!P31</f>
        <v>0</v>
      </c>
      <c r="N57" s="394"/>
      <c r="O57" s="394">
        <f>'Прил.10 прочие'!P31</f>
        <v>0</v>
      </c>
      <c r="P57" s="394"/>
      <c r="Q57" s="394">
        <f t="shared" si="2"/>
        <v>0</v>
      </c>
    </row>
    <row r="58" spans="1:17" s="432" customFormat="1" ht="22.15" customHeight="1" x14ac:dyDescent="0.25">
      <c r="A58" s="445" t="s">
        <v>549</v>
      </c>
      <c r="B58" s="364" t="s">
        <v>550</v>
      </c>
      <c r="C58" s="982"/>
      <c r="D58" s="982"/>
      <c r="E58" s="394" t="s">
        <v>86</v>
      </c>
      <c r="F58" s="394" t="s">
        <v>86</v>
      </c>
      <c r="G58" s="394" t="s">
        <v>86</v>
      </c>
      <c r="H58" s="394" t="s">
        <v>86</v>
      </c>
      <c r="I58" s="394" t="s">
        <v>86</v>
      </c>
      <c r="J58" s="394" t="s">
        <v>86</v>
      </c>
      <c r="K58" s="394" t="s">
        <v>86</v>
      </c>
      <c r="L58" s="394" t="s">
        <v>86</v>
      </c>
      <c r="M58" s="444">
        <f>'Прил.7 лимиты'!H10*'услуга 1'!Q61</f>
        <v>0</v>
      </c>
      <c r="N58" s="449">
        <f>'Прил.7 лимиты'!H15*'услуга 1'!Q61</f>
        <v>0</v>
      </c>
      <c r="O58" s="435">
        <f>'Прил.7 лимиты'!H10*Q61</f>
        <v>20597500</v>
      </c>
      <c r="P58" s="435"/>
      <c r="Q58" s="394">
        <f t="shared" si="2"/>
        <v>20597500</v>
      </c>
    </row>
    <row r="59" spans="1:17" s="432" customFormat="1" ht="15.75" x14ac:dyDescent="0.25">
      <c r="A59" s="436" t="s">
        <v>573</v>
      </c>
      <c r="B59" s="438"/>
      <c r="C59" s="1013"/>
      <c r="D59" s="1013"/>
      <c r="E59" s="439" t="s">
        <v>86</v>
      </c>
      <c r="F59" s="439" t="s">
        <v>86</v>
      </c>
      <c r="G59" s="439" t="s">
        <v>86</v>
      </c>
      <c r="H59" s="439" t="s">
        <v>86</v>
      </c>
      <c r="I59" s="439" t="s">
        <v>86</v>
      </c>
      <c r="J59" s="439" t="s">
        <v>86</v>
      </c>
      <c r="K59" s="439" t="s">
        <v>86</v>
      </c>
      <c r="L59" s="439" t="s">
        <v>86</v>
      </c>
      <c r="M59" s="439">
        <f>M52+M53+M54+M55+M56+M57+M58</f>
        <v>0</v>
      </c>
      <c r="N59" s="439">
        <f>N52+N53+N54+N55+N56+N57+N58</f>
        <v>0</v>
      </c>
      <c r="O59" s="439">
        <f>O52+O53+O54+O55+O56+O57+O58</f>
        <v>20597500</v>
      </c>
      <c r="P59" s="439">
        <f>P52+P53+P54+P55+P56+P57+P58</f>
        <v>0</v>
      </c>
      <c r="Q59" s="439">
        <f>SUM(Q52:Q58)</f>
        <v>20597500</v>
      </c>
    </row>
    <row r="60" spans="1:17" s="432" customFormat="1" ht="18" customHeight="1" x14ac:dyDescent="0.25">
      <c r="A60" s="996" t="s">
        <v>574</v>
      </c>
      <c r="B60" s="996"/>
      <c r="C60" s="996"/>
      <c r="D60" s="996"/>
      <c r="E60" s="996"/>
      <c r="F60" s="996"/>
      <c r="G60" s="996"/>
      <c r="H60" s="996"/>
      <c r="I60" s="996"/>
      <c r="J60" s="996"/>
      <c r="K60" s="996"/>
      <c r="L60" s="996"/>
      <c r="M60" s="996"/>
      <c r="N60" s="996"/>
      <c r="O60" s="996"/>
      <c r="P60" s="996"/>
      <c r="Q60" s="542">
        <f>'Прил.8 ст.211'!V111</f>
        <v>0</v>
      </c>
    </row>
    <row r="61" spans="1:17" s="432" customFormat="1" ht="18" customHeight="1" x14ac:dyDescent="0.25">
      <c r="A61" s="996" t="s">
        <v>553</v>
      </c>
      <c r="B61" s="996"/>
      <c r="C61" s="996"/>
      <c r="D61" s="996"/>
      <c r="E61" s="996"/>
      <c r="F61" s="996"/>
      <c r="G61" s="996"/>
      <c r="H61" s="996"/>
      <c r="I61" s="996"/>
      <c r="J61" s="996"/>
      <c r="K61" s="996"/>
      <c r="L61" s="996"/>
      <c r="M61" s="996"/>
      <c r="N61" s="996"/>
      <c r="O61" s="996"/>
      <c r="P61" s="996"/>
      <c r="Q61" s="544">
        <v>5</v>
      </c>
    </row>
    <row r="62" spans="1:17" s="414" customFormat="1" ht="18" customHeight="1" x14ac:dyDescent="0.2">
      <c r="A62" s="997" t="s">
        <v>575</v>
      </c>
      <c r="B62" s="997"/>
      <c r="C62" s="997"/>
      <c r="D62" s="997"/>
      <c r="E62" s="997"/>
      <c r="F62" s="997"/>
      <c r="G62" s="997"/>
      <c r="H62" s="997"/>
      <c r="I62" s="997"/>
      <c r="J62" s="997"/>
      <c r="K62" s="997"/>
      <c r="L62" s="997"/>
      <c r="M62" s="997"/>
      <c r="N62" s="997"/>
      <c r="O62" s="997"/>
      <c r="P62" s="997"/>
      <c r="Q62" s="997"/>
    </row>
    <row r="63" spans="1:17" s="432" customFormat="1" ht="15" customHeight="1" x14ac:dyDescent="0.25">
      <c r="A63" s="387" t="s">
        <v>491</v>
      </c>
      <c r="B63" s="364">
        <v>212</v>
      </c>
      <c r="C63" s="982" t="s">
        <v>534</v>
      </c>
      <c r="D63" s="982"/>
      <c r="E63" s="394" t="s">
        <v>86</v>
      </c>
      <c r="F63" s="394" t="s">
        <v>86</v>
      </c>
      <c r="G63" s="441"/>
      <c r="H63" s="394" t="s">
        <v>86</v>
      </c>
      <c r="I63" s="394" t="s">
        <v>86</v>
      </c>
      <c r="J63" s="394" t="s">
        <v>86</v>
      </c>
      <c r="K63" s="441"/>
      <c r="L63" s="394" t="s">
        <v>86</v>
      </c>
      <c r="M63" s="394">
        <f>G63</f>
        <v>0</v>
      </c>
      <c r="N63" s="394">
        <f>K63</f>
        <v>0</v>
      </c>
      <c r="O63" s="453">
        <f>'Прил.10 прочие'!P7</f>
        <v>0</v>
      </c>
      <c r="P63" s="453"/>
      <c r="Q63" s="394">
        <f t="shared" ref="Q63:Q74" si="3">O63</f>
        <v>0</v>
      </c>
    </row>
    <row r="64" spans="1:17" s="432" customFormat="1" ht="15.75" x14ac:dyDescent="0.25">
      <c r="A64" s="387" t="s">
        <v>493</v>
      </c>
      <c r="B64" s="364">
        <v>221</v>
      </c>
      <c r="C64" s="982"/>
      <c r="D64" s="982"/>
      <c r="E64" s="394" t="s">
        <v>86</v>
      </c>
      <c r="F64" s="394" t="s">
        <v>86</v>
      </c>
      <c r="G64" s="441"/>
      <c r="H64" s="394" t="s">
        <v>86</v>
      </c>
      <c r="I64" s="394" t="s">
        <v>86</v>
      </c>
      <c r="J64" s="394" t="s">
        <v>86</v>
      </c>
      <c r="K64" s="441"/>
      <c r="L64" s="394" t="s">
        <v>86</v>
      </c>
      <c r="M64" s="394">
        <f>G64</f>
        <v>0</v>
      </c>
      <c r="N64" s="394">
        <f>K64</f>
        <v>0</v>
      </c>
      <c r="O64" s="453">
        <f>'Прил.10 прочие'!P11</f>
        <v>0</v>
      </c>
      <c r="P64" s="453"/>
      <c r="Q64" s="394">
        <f t="shared" si="3"/>
        <v>0</v>
      </c>
    </row>
    <row r="65" spans="1:17" s="432" customFormat="1" ht="15.75" x14ac:dyDescent="0.25">
      <c r="A65" s="387" t="s">
        <v>494</v>
      </c>
      <c r="B65" s="364">
        <v>222</v>
      </c>
      <c r="C65" s="982"/>
      <c r="D65" s="982"/>
      <c r="E65" s="394" t="s">
        <v>86</v>
      </c>
      <c r="F65" s="394" t="s">
        <v>86</v>
      </c>
      <c r="G65" s="441"/>
      <c r="H65" s="394" t="s">
        <v>86</v>
      </c>
      <c r="I65" s="394" t="s">
        <v>86</v>
      </c>
      <c r="J65" s="394" t="s">
        <v>86</v>
      </c>
      <c r="K65" s="441"/>
      <c r="L65" s="394" t="s">
        <v>86</v>
      </c>
      <c r="M65" s="394">
        <f>G65</f>
        <v>0</v>
      </c>
      <c r="N65" s="394">
        <f>K65</f>
        <v>0</v>
      </c>
      <c r="O65" s="453">
        <f>'Прил.10 прочие'!P15</f>
        <v>0</v>
      </c>
      <c r="P65" s="453"/>
      <c r="Q65" s="394">
        <f t="shared" si="3"/>
        <v>0</v>
      </c>
    </row>
    <row r="66" spans="1:17" s="432" customFormat="1" ht="17.25" customHeight="1" x14ac:dyDescent="0.25">
      <c r="A66" s="387" t="s">
        <v>576</v>
      </c>
      <c r="B66" s="364">
        <v>224</v>
      </c>
      <c r="C66" s="982"/>
      <c r="D66" s="982"/>
      <c r="E66" s="394" t="s">
        <v>86</v>
      </c>
      <c r="F66" s="394" t="s">
        <v>86</v>
      </c>
      <c r="G66" s="441"/>
      <c r="H66" s="394" t="s">
        <v>86</v>
      </c>
      <c r="I66" s="394" t="s">
        <v>86</v>
      </c>
      <c r="J66" s="394" t="s">
        <v>86</v>
      </c>
      <c r="K66" s="441"/>
      <c r="L66" s="394" t="s">
        <v>86</v>
      </c>
      <c r="M66" s="394">
        <f>G66</f>
        <v>0</v>
      </c>
      <c r="N66" s="394">
        <f>K66</f>
        <v>0</v>
      </c>
      <c r="O66" s="434"/>
      <c r="P66" s="434"/>
      <c r="Q66" s="394">
        <f t="shared" si="3"/>
        <v>0</v>
      </c>
    </row>
    <row r="67" spans="1:17" s="432" customFormat="1" ht="17.25" customHeight="1" x14ac:dyDescent="0.25">
      <c r="A67" s="387" t="s">
        <v>497</v>
      </c>
      <c r="B67" s="364">
        <v>225</v>
      </c>
      <c r="C67" s="982" t="s">
        <v>555</v>
      </c>
      <c r="D67" s="982"/>
      <c r="E67" s="441"/>
      <c r="F67" s="441"/>
      <c r="G67" s="441"/>
      <c r="H67" s="394">
        <f>(E67+F67+G67)/3</f>
        <v>0</v>
      </c>
      <c r="I67" s="441"/>
      <c r="J67" s="441"/>
      <c r="K67" s="441"/>
      <c r="L67" s="394">
        <f>(I67+J67+K67)/3</f>
        <v>0</v>
      </c>
      <c r="M67" s="394">
        <f>H67</f>
        <v>0</v>
      </c>
      <c r="N67" s="394">
        <f>L67</f>
        <v>0</v>
      </c>
      <c r="O67" s="453">
        <f>'Прил.10 прочие'!P23</f>
        <v>0</v>
      </c>
      <c r="P67" s="453"/>
      <c r="Q67" s="394">
        <f t="shared" si="3"/>
        <v>0</v>
      </c>
    </row>
    <row r="68" spans="1:17" s="432" customFormat="1" ht="15.75" customHeight="1" x14ac:dyDescent="0.25">
      <c r="A68" s="387" t="s">
        <v>577</v>
      </c>
      <c r="B68" s="364" t="s">
        <v>578</v>
      </c>
      <c r="C68" s="982"/>
      <c r="D68" s="982"/>
      <c r="E68" s="1012" t="s">
        <v>579</v>
      </c>
      <c r="F68" s="1012"/>
      <c r="G68" s="1012"/>
      <c r="H68" s="1012"/>
      <c r="I68" s="441"/>
      <c r="J68" s="441"/>
      <c r="K68" s="441"/>
      <c r="L68" s="394">
        <f>(I68+J68+K68)/3</f>
        <v>0</v>
      </c>
      <c r="M68" s="394"/>
      <c r="N68" s="394">
        <f>L68</f>
        <v>0</v>
      </c>
      <c r="O68" s="435"/>
      <c r="P68" s="394"/>
      <c r="Q68" s="394">
        <f t="shared" si="3"/>
        <v>0</v>
      </c>
    </row>
    <row r="69" spans="1:17" s="432" customFormat="1" ht="18" customHeight="1" x14ac:dyDescent="0.25">
      <c r="A69" s="387" t="s">
        <v>498</v>
      </c>
      <c r="B69" s="364">
        <v>226</v>
      </c>
      <c r="C69" s="982"/>
      <c r="D69" s="982"/>
      <c r="E69" s="441"/>
      <c r="F69" s="441"/>
      <c r="G69" s="441"/>
      <c r="H69" s="394">
        <f>(E69+F69+G69)/3</f>
        <v>0</v>
      </c>
      <c r="I69" s="441"/>
      <c r="J69" s="441"/>
      <c r="K69" s="441"/>
      <c r="L69" s="394">
        <f>(I69+J69+K69)/3</f>
        <v>0</v>
      </c>
      <c r="M69" s="394">
        <f>H69</f>
        <v>0</v>
      </c>
      <c r="N69" s="394">
        <f>L69</f>
        <v>0</v>
      </c>
      <c r="O69" s="453">
        <f>'Прил.10 прочие'!P27</f>
        <v>0</v>
      </c>
      <c r="P69" s="453"/>
      <c r="Q69" s="394">
        <f t="shared" si="3"/>
        <v>0</v>
      </c>
    </row>
    <row r="70" spans="1:17" s="432" customFormat="1" ht="33.75" customHeight="1" x14ac:dyDescent="0.25">
      <c r="A70" s="387" t="s">
        <v>580</v>
      </c>
      <c r="B70" s="364" t="s">
        <v>431</v>
      </c>
      <c r="C70" s="1011" t="s">
        <v>581</v>
      </c>
      <c r="D70" s="1011"/>
      <c r="E70" s="441"/>
      <c r="F70" s="441"/>
      <c r="G70" s="441"/>
      <c r="H70" s="394">
        <f>(E70+F70+G70)/3</f>
        <v>0</v>
      </c>
      <c r="I70" s="441"/>
      <c r="J70" s="441"/>
      <c r="K70" s="441"/>
      <c r="L70" s="394">
        <f>(I70+J70+K70)/3</f>
        <v>0</v>
      </c>
      <c r="M70" s="394">
        <f>H70</f>
        <v>0</v>
      </c>
      <c r="N70" s="394">
        <f>L70</f>
        <v>0</v>
      </c>
      <c r="O70" s="435">
        <f>'Прил.10 прочие'!P49</f>
        <v>0</v>
      </c>
      <c r="P70" s="435"/>
      <c r="Q70" s="394">
        <f t="shared" si="3"/>
        <v>0</v>
      </c>
    </row>
    <row r="71" spans="1:17" s="432" customFormat="1" ht="67.5" customHeight="1" x14ac:dyDescent="0.25">
      <c r="A71" s="387" t="s">
        <v>502</v>
      </c>
      <c r="B71" s="364" t="s">
        <v>431</v>
      </c>
      <c r="C71" s="1011"/>
      <c r="D71" s="1011"/>
      <c r="E71" s="394" t="s">
        <v>86</v>
      </c>
      <c r="F71" s="394" t="s">
        <v>86</v>
      </c>
      <c r="G71" s="394" t="s">
        <v>86</v>
      </c>
      <c r="H71" s="394" t="s">
        <v>86</v>
      </c>
      <c r="I71" s="394" t="s">
        <v>86</v>
      </c>
      <c r="J71" s="394" t="s">
        <v>86</v>
      </c>
      <c r="K71" s="394" t="s">
        <v>86</v>
      </c>
      <c r="L71" s="394" t="s">
        <v>86</v>
      </c>
      <c r="M71" s="435">
        <f>'Прил.10 прочие'!P36</f>
        <v>0</v>
      </c>
      <c r="N71" s="435"/>
      <c r="O71" s="435">
        <f>'Прил.10 прочие'!P36</f>
        <v>0</v>
      </c>
      <c r="P71" s="435"/>
      <c r="Q71" s="394">
        <f t="shared" si="3"/>
        <v>0</v>
      </c>
    </row>
    <row r="72" spans="1:17" s="432" customFormat="1" ht="33" customHeight="1" x14ac:dyDescent="0.25">
      <c r="A72" s="387" t="s">
        <v>582</v>
      </c>
      <c r="B72" s="364" t="s">
        <v>426</v>
      </c>
      <c r="C72" s="1011"/>
      <c r="D72" s="1011"/>
      <c r="E72" s="394" t="s">
        <v>86</v>
      </c>
      <c r="F72" s="394" t="s">
        <v>86</v>
      </c>
      <c r="G72" s="394" t="s">
        <v>86</v>
      </c>
      <c r="H72" s="394" t="s">
        <v>86</v>
      </c>
      <c r="I72" s="394" t="s">
        <v>86</v>
      </c>
      <c r="J72" s="394" t="s">
        <v>86</v>
      </c>
      <c r="K72" s="394" t="s">
        <v>86</v>
      </c>
      <c r="L72" s="394" t="s">
        <v>86</v>
      </c>
      <c r="M72" s="435">
        <f>'Прил.10 прочие'!P37</f>
        <v>0</v>
      </c>
      <c r="N72" s="435"/>
      <c r="O72" s="435">
        <f>'Прил.10 прочие'!P37</f>
        <v>0</v>
      </c>
      <c r="P72" s="435"/>
      <c r="Q72" s="394">
        <f t="shared" si="3"/>
        <v>0</v>
      </c>
    </row>
    <row r="73" spans="1:17" s="432" customFormat="1" ht="17.25" customHeight="1" x14ac:dyDescent="0.25">
      <c r="A73" s="387" t="s">
        <v>503</v>
      </c>
      <c r="B73" s="364">
        <v>310</v>
      </c>
      <c r="C73" s="1012" t="s">
        <v>534</v>
      </c>
      <c r="D73" s="1012"/>
      <c r="E73" s="545" t="s">
        <v>86</v>
      </c>
      <c r="F73" s="545" t="s">
        <v>86</v>
      </c>
      <c r="G73" s="546"/>
      <c r="H73" s="394" t="s">
        <v>86</v>
      </c>
      <c r="I73" s="547"/>
      <c r="J73" s="547"/>
      <c r="K73" s="548"/>
      <c r="L73" s="394" t="s">
        <v>86</v>
      </c>
      <c r="M73" s="394">
        <f>G73</f>
        <v>0</v>
      </c>
      <c r="N73" s="394">
        <f>K73</f>
        <v>0</v>
      </c>
      <c r="O73" s="481">
        <f>'Прил.10 прочие'!P39</f>
        <v>0</v>
      </c>
      <c r="P73" s="481"/>
      <c r="Q73" s="394">
        <f t="shared" si="3"/>
        <v>0</v>
      </c>
    </row>
    <row r="74" spans="1:17" s="432" customFormat="1" ht="18" customHeight="1" x14ac:dyDescent="0.25">
      <c r="A74" s="387" t="s">
        <v>583</v>
      </c>
      <c r="B74" s="364">
        <v>340</v>
      </c>
      <c r="C74" s="1012"/>
      <c r="D74" s="1012"/>
      <c r="E74" s="394" t="s">
        <v>86</v>
      </c>
      <c r="F74" s="394" t="s">
        <v>86</v>
      </c>
      <c r="G74" s="441"/>
      <c r="H74" s="394" t="s">
        <v>86</v>
      </c>
      <c r="I74" s="394" t="s">
        <v>86</v>
      </c>
      <c r="J74" s="394" t="s">
        <v>86</v>
      </c>
      <c r="K74" s="441"/>
      <c r="L74" s="394" t="s">
        <v>86</v>
      </c>
      <c r="M74" s="394">
        <f>G74</f>
        <v>0</v>
      </c>
      <c r="N74" s="394">
        <f>K74</f>
        <v>0</v>
      </c>
      <c r="O74" s="453">
        <f>'Прил.10 прочие'!P43</f>
        <v>0</v>
      </c>
      <c r="P74" s="453"/>
      <c r="Q74" s="394">
        <f t="shared" si="3"/>
        <v>0</v>
      </c>
    </row>
    <row r="75" spans="1:17" s="432" customFormat="1" ht="20.25" customHeight="1" x14ac:dyDescent="0.25">
      <c r="A75" s="436" t="s">
        <v>584</v>
      </c>
      <c r="B75" s="438"/>
      <c r="C75" s="1013"/>
      <c r="D75" s="1013"/>
      <c r="E75" s="439" t="s">
        <v>86</v>
      </c>
      <c r="F75" s="439" t="s">
        <v>86</v>
      </c>
      <c r="G75" s="439" t="s">
        <v>86</v>
      </c>
      <c r="H75" s="439" t="s">
        <v>86</v>
      </c>
      <c r="I75" s="439" t="s">
        <v>86</v>
      </c>
      <c r="J75" s="439" t="s">
        <v>86</v>
      </c>
      <c r="K75" s="439" t="s">
        <v>86</v>
      </c>
      <c r="L75" s="439" t="s">
        <v>86</v>
      </c>
      <c r="M75" s="440">
        <f>M63+M64+M65+M66+M67+M69+M71+M72+M73+M74+M70</f>
        <v>0</v>
      </c>
      <c r="N75" s="440">
        <f>N63+N64+N65+N66+N67+N69+N71+N72+N73+N74+N70</f>
        <v>0</v>
      </c>
      <c r="O75" s="440">
        <f>SUM(O63:O74)</f>
        <v>0</v>
      </c>
      <c r="P75" s="440">
        <f>SUM(P63:P74)</f>
        <v>0</v>
      </c>
      <c r="Q75" s="440">
        <f>Q63+Q64+Q65+Q66+Q67+Q69+Q71+Q72+Q73+Q74+Q70</f>
        <v>0</v>
      </c>
    </row>
    <row r="76" spans="1:17" s="432" customFormat="1" ht="20.25" hidden="1" customHeight="1" x14ac:dyDescent="0.25">
      <c r="A76" s="436" t="s">
        <v>585</v>
      </c>
      <c r="B76" s="438"/>
      <c r="C76" s="549"/>
      <c r="D76" s="550"/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439"/>
      <c r="Q76" s="439"/>
    </row>
    <row r="77" spans="1:17" s="432" customFormat="1" ht="21" customHeight="1" x14ac:dyDescent="0.25">
      <c r="A77" s="996" t="s">
        <v>586</v>
      </c>
      <c r="B77" s="996"/>
      <c r="C77" s="996"/>
      <c r="D77" s="996"/>
      <c r="E77" s="996"/>
      <c r="F77" s="996"/>
      <c r="G77" s="996"/>
      <c r="H77" s="996"/>
      <c r="I77" s="996"/>
      <c r="J77" s="996"/>
      <c r="K77" s="996"/>
      <c r="L77" s="996"/>
      <c r="M77" s="996"/>
      <c r="N77" s="996"/>
      <c r="O77" s="996"/>
      <c r="P77" s="996"/>
      <c r="Q77" s="552">
        <f>Q31+Q61</f>
        <v>5</v>
      </c>
    </row>
    <row r="78" spans="1:17" s="459" customFormat="1" ht="19.5" customHeight="1" x14ac:dyDescent="0.25">
      <c r="A78" s="454" t="s">
        <v>587</v>
      </c>
      <c r="B78" s="554"/>
      <c r="C78" s="1014"/>
      <c r="D78" s="1014"/>
      <c r="E78" s="456" t="s">
        <v>86</v>
      </c>
      <c r="F78" s="456" t="s">
        <v>86</v>
      </c>
      <c r="G78" s="456" t="s">
        <v>86</v>
      </c>
      <c r="H78" s="456" t="s">
        <v>86</v>
      </c>
      <c r="I78" s="456" t="s">
        <v>86</v>
      </c>
      <c r="J78" s="456" t="s">
        <v>86</v>
      </c>
      <c r="K78" s="456" t="s">
        <v>86</v>
      </c>
      <c r="L78" s="456" t="s">
        <v>86</v>
      </c>
      <c r="M78" s="555">
        <f>M75+M59+M49</f>
        <v>0</v>
      </c>
      <c r="N78" s="555">
        <f>N75+N59+N49</f>
        <v>0</v>
      </c>
      <c r="O78" s="555">
        <f>O75+O59+O49</f>
        <v>20597500</v>
      </c>
      <c r="P78" s="555">
        <f>P75+P59+P49</f>
        <v>0</v>
      </c>
      <c r="Q78" s="555">
        <f>Q75+Q59+Q49</f>
        <v>20597500</v>
      </c>
    </row>
    <row r="79" spans="1:17" s="432" customFormat="1" ht="21.75" customHeight="1" x14ac:dyDescent="0.25">
      <c r="A79" s="485" t="s">
        <v>588</v>
      </c>
      <c r="B79" s="486"/>
      <c r="C79" s="984"/>
      <c r="D79" s="984"/>
      <c r="E79" s="487"/>
      <c r="F79" s="487"/>
      <c r="G79" s="487"/>
      <c r="H79" s="487"/>
      <c r="I79" s="487"/>
      <c r="J79" s="487"/>
      <c r="K79" s="487"/>
      <c r="L79" s="487"/>
      <c r="M79" s="487"/>
      <c r="N79" s="487"/>
      <c r="O79" s="487"/>
      <c r="P79" s="487"/>
      <c r="Q79" s="487"/>
    </row>
    <row r="80" spans="1:17" s="432" customFormat="1" ht="15.75" x14ac:dyDescent="0.25">
      <c r="A80" s="387" t="s">
        <v>530</v>
      </c>
      <c r="B80" s="364">
        <v>211</v>
      </c>
      <c r="C80" s="984"/>
      <c r="D80" s="984"/>
      <c r="E80" s="394" t="s">
        <v>86</v>
      </c>
      <c r="F80" s="394" t="s">
        <v>86</v>
      </c>
      <c r="G80" s="394" t="s">
        <v>86</v>
      </c>
      <c r="H80" s="394" t="s">
        <v>86</v>
      </c>
      <c r="I80" s="394" t="s">
        <v>86</v>
      </c>
      <c r="J80" s="394" t="s">
        <v>86</v>
      </c>
      <c r="K80" s="394" t="s">
        <v>86</v>
      </c>
      <c r="L80" s="394" t="s">
        <v>86</v>
      </c>
      <c r="M80" s="435">
        <f t="shared" ref="M80:P81" si="4">M16+M47</f>
        <v>0</v>
      </c>
      <c r="N80" s="394">
        <f t="shared" si="4"/>
        <v>0</v>
      </c>
      <c r="O80" s="435">
        <f t="shared" si="4"/>
        <v>0</v>
      </c>
      <c r="P80" s="394">
        <f t="shared" si="4"/>
        <v>0</v>
      </c>
      <c r="Q80" s="394">
        <f t="shared" ref="Q80:Q102" si="5">O80</f>
        <v>0</v>
      </c>
    </row>
    <row r="81" spans="1:17" s="432" customFormat="1" ht="15.75" x14ac:dyDescent="0.25">
      <c r="A81" s="387" t="s">
        <v>589</v>
      </c>
      <c r="B81" s="364">
        <v>213</v>
      </c>
      <c r="C81" s="984"/>
      <c r="D81" s="984"/>
      <c r="E81" s="394" t="s">
        <v>86</v>
      </c>
      <c r="F81" s="394" t="s">
        <v>86</v>
      </c>
      <c r="G81" s="394" t="s">
        <v>86</v>
      </c>
      <c r="H81" s="394" t="s">
        <v>86</v>
      </c>
      <c r="I81" s="394" t="s">
        <v>86</v>
      </c>
      <c r="J81" s="394" t="s">
        <v>86</v>
      </c>
      <c r="K81" s="394" t="s">
        <v>86</v>
      </c>
      <c r="L81" s="394" t="s">
        <v>86</v>
      </c>
      <c r="M81" s="435">
        <f t="shared" si="4"/>
        <v>0</v>
      </c>
      <c r="N81" s="394">
        <f t="shared" si="4"/>
        <v>0</v>
      </c>
      <c r="O81" s="435">
        <f t="shared" si="4"/>
        <v>0</v>
      </c>
      <c r="P81" s="394">
        <f t="shared" si="4"/>
        <v>0</v>
      </c>
      <c r="Q81" s="394">
        <f t="shared" si="5"/>
        <v>0</v>
      </c>
    </row>
    <row r="82" spans="1:17" s="432" customFormat="1" ht="15.75" x14ac:dyDescent="0.25">
      <c r="A82" s="387" t="s">
        <v>491</v>
      </c>
      <c r="B82" s="364">
        <v>212</v>
      </c>
      <c r="C82" s="984"/>
      <c r="D82" s="984"/>
      <c r="E82" s="394" t="s">
        <v>86</v>
      </c>
      <c r="F82" s="394" t="s">
        <v>86</v>
      </c>
      <c r="G82" s="394" t="s">
        <v>86</v>
      </c>
      <c r="H82" s="394" t="s">
        <v>86</v>
      </c>
      <c r="I82" s="394" t="s">
        <v>86</v>
      </c>
      <c r="J82" s="394" t="s">
        <v>86</v>
      </c>
      <c r="K82" s="394" t="s">
        <v>86</v>
      </c>
      <c r="L82" s="394" t="s">
        <v>86</v>
      </c>
      <c r="M82" s="435">
        <f>M33+M63</f>
        <v>0</v>
      </c>
      <c r="N82" s="394">
        <f>N33+N63</f>
        <v>0</v>
      </c>
      <c r="O82" s="435">
        <f>O33+O63</f>
        <v>0</v>
      </c>
      <c r="P82" s="394">
        <f>P33+P63</f>
        <v>0</v>
      </c>
      <c r="Q82" s="394">
        <f t="shared" si="5"/>
        <v>0</v>
      </c>
    </row>
    <row r="83" spans="1:17" s="432" customFormat="1" ht="15.75" x14ac:dyDescent="0.25">
      <c r="A83" s="400" t="s">
        <v>493</v>
      </c>
      <c r="B83" s="364">
        <v>221</v>
      </c>
      <c r="C83" s="984"/>
      <c r="D83" s="984"/>
      <c r="E83" s="394" t="s">
        <v>86</v>
      </c>
      <c r="F83" s="394" t="s">
        <v>86</v>
      </c>
      <c r="G83" s="394" t="s">
        <v>86</v>
      </c>
      <c r="H83" s="394" t="s">
        <v>86</v>
      </c>
      <c r="I83" s="394" t="s">
        <v>86</v>
      </c>
      <c r="J83" s="394" t="s">
        <v>86</v>
      </c>
      <c r="K83" s="394" t="s">
        <v>86</v>
      </c>
      <c r="L83" s="394" t="s">
        <v>86</v>
      </c>
      <c r="M83" s="435">
        <f t="shared" ref="M83:P84" si="6">M64+M20</f>
        <v>0</v>
      </c>
      <c r="N83" s="435">
        <f t="shared" si="6"/>
        <v>0</v>
      </c>
      <c r="O83" s="435">
        <f t="shared" si="6"/>
        <v>0</v>
      </c>
      <c r="P83" s="394">
        <f t="shared" si="6"/>
        <v>0</v>
      </c>
      <c r="Q83" s="394">
        <f t="shared" si="5"/>
        <v>0</v>
      </c>
    </row>
    <row r="84" spans="1:17" s="432" customFormat="1" ht="15.75" x14ac:dyDescent="0.25">
      <c r="A84" s="400" t="s">
        <v>494</v>
      </c>
      <c r="B84" s="364">
        <v>222</v>
      </c>
      <c r="C84" s="984"/>
      <c r="D84" s="984"/>
      <c r="E84" s="394" t="s">
        <v>86</v>
      </c>
      <c r="F84" s="394" t="s">
        <v>86</v>
      </c>
      <c r="G84" s="394" t="s">
        <v>86</v>
      </c>
      <c r="H84" s="394" t="s">
        <v>86</v>
      </c>
      <c r="I84" s="394" t="s">
        <v>86</v>
      </c>
      <c r="J84" s="394" t="s">
        <v>86</v>
      </c>
      <c r="K84" s="394" t="s">
        <v>86</v>
      </c>
      <c r="L84" s="394" t="s">
        <v>86</v>
      </c>
      <c r="M84" s="435">
        <f t="shared" si="6"/>
        <v>0</v>
      </c>
      <c r="N84" s="435">
        <f t="shared" si="6"/>
        <v>0</v>
      </c>
      <c r="O84" s="435">
        <f t="shared" si="6"/>
        <v>0</v>
      </c>
      <c r="P84" s="394">
        <f t="shared" si="6"/>
        <v>0</v>
      </c>
      <c r="Q84" s="394">
        <f t="shared" si="5"/>
        <v>0</v>
      </c>
    </row>
    <row r="85" spans="1:17" s="432" customFormat="1" ht="31.5" x14ac:dyDescent="0.25">
      <c r="A85" s="400" t="s">
        <v>545</v>
      </c>
      <c r="B85" s="364" t="s">
        <v>496</v>
      </c>
      <c r="C85" s="984"/>
      <c r="D85" s="984"/>
      <c r="E85" s="394" t="s">
        <v>86</v>
      </c>
      <c r="F85" s="394" t="s">
        <v>86</v>
      </c>
      <c r="G85" s="394" t="s">
        <v>86</v>
      </c>
      <c r="H85" s="394" t="s">
        <v>86</v>
      </c>
      <c r="I85" s="394" t="s">
        <v>86</v>
      </c>
      <c r="J85" s="394" t="s">
        <v>86</v>
      </c>
      <c r="K85" s="394" t="s">
        <v>86</v>
      </c>
      <c r="L85" s="394" t="s">
        <v>86</v>
      </c>
      <c r="M85" s="435">
        <f>M26+M56</f>
        <v>0</v>
      </c>
      <c r="N85" s="394">
        <f>N26+N56</f>
        <v>0</v>
      </c>
      <c r="O85" s="435">
        <f>O26+O56</f>
        <v>0</v>
      </c>
      <c r="P85" s="394">
        <f>P26+P56</f>
        <v>0</v>
      </c>
      <c r="Q85" s="394">
        <f t="shared" si="5"/>
        <v>0</v>
      </c>
    </row>
    <row r="86" spans="1:17" s="432" customFormat="1" ht="15.75" x14ac:dyDescent="0.25">
      <c r="A86" s="400" t="s">
        <v>590</v>
      </c>
      <c r="B86" s="364">
        <v>223</v>
      </c>
      <c r="C86" s="984"/>
      <c r="D86" s="984"/>
      <c r="E86" s="394" t="s">
        <v>86</v>
      </c>
      <c r="F86" s="394" t="s">
        <v>86</v>
      </c>
      <c r="G86" s="394" t="s">
        <v>86</v>
      </c>
      <c r="H86" s="394" t="s">
        <v>86</v>
      </c>
      <c r="I86" s="394" t="s">
        <v>86</v>
      </c>
      <c r="J86" s="394" t="s">
        <v>86</v>
      </c>
      <c r="K86" s="394" t="s">
        <v>86</v>
      </c>
      <c r="L86" s="394" t="s">
        <v>86</v>
      </c>
      <c r="M86" s="444">
        <f t="shared" ref="M86:P89" si="7">M22+M52</f>
        <v>0</v>
      </c>
      <c r="N86" s="394">
        <f t="shared" si="7"/>
        <v>0</v>
      </c>
      <c r="O86" s="444">
        <f t="shared" si="7"/>
        <v>0</v>
      </c>
      <c r="P86" s="394">
        <f t="shared" si="7"/>
        <v>0</v>
      </c>
      <c r="Q86" s="394">
        <f t="shared" si="5"/>
        <v>0</v>
      </c>
    </row>
    <row r="87" spans="1:17" s="432" customFormat="1" ht="15.75" customHeight="1" x14ac:dyDescent="0.25">
      <c r="A87" s="488" t="s">
        <v>591</v>
      </c>
      <c r="B87" s="364" t="s">
        <v>538</v>
      </c>
      <c r="C87" s="984"/>
      <c r="D87" s="984"/>
      <c r="E87" s="394" t="s">
        <v>86</v>
      </c>
      <c r="F87" s="394" t="s">
        <v>86</v>
      </c>
      <c r="G87" s="394" t="s">
        <v>86</v>
      </c>
      <c r="H87" s="394" t="s">
        <v>86</v>
      </c>
      <c r="I87" s="394" t="s">
        <v>86</v>
      </c>
      <c r="J87" s="394" t="s">
        <v>86</v>
      </c>
      <c r="K87" s="394" t="s">
        <v>86</v>
      </c>
      <c r="L87" s="394" t="s">
        <v>86</v>
      </c>
      <c r="M87" s="444">
        <v>0</v>
      </c>
      <c r="N87" s="394">
        <f t="shared" si="7"/>
        <v>0</v>
      </c>
      <c r="O87" s="444">
        <v>0</v>
      </c>
      <c r="P87" s="394">
        <f t="shared" si="7"/>
        <v>0</v>
      </c>
      <c r="Q87" s="394">
        <f t="shared" si="5"/>
        <v>0</v>
      </c>
    </row>
    <row r="88" spans="1:17" s="432" customFormat="1" ht="15.75" x14ac:dyDescent="0.25">
      <c r="A88" s="488" t="s">
        <v>592</v>
      </c>
      <c r="B88" s="364" t="s">
        <v>541</v>
      </c>
      <c r="C88" s="984"/>
      <c r="D88" s="984"/>
      <c r="E88" s="394" t="s">
        <v>86</v>
      </c>
      <c r="F88" s="394" t="s">
        <v>86</v>
      </c>
      <c r="G88" s="394" t="s">
        <v>86</v>
      </c>
      <c r="H88" s="394" t="s">
        <v>86</v>
      </c>
      <c r="I88" s="394" t="s">
        <v>86</v>
      </c>
      <c r="J88" s="394" t="s">
        <v>86</v>
      </c>
      <c r="K88" s="394" t="s">
        <v>86</v>
      </c>
      <c r="L88" s="394" t="s">
        <v>86</v>
      </c>
      <c r="M88" s="444">
        <v>0</v>
      </c>
      <c r="N88" s="394">
        <f t="shared" si="7"/>
        <v>0</v>
      </c>
      <c r="O88" s="444">
        <v>0</v>
      </c>
      <c r="P88" s="394">
        <f t="shared" si="7"/>
        <v>0</v>
      </c>
      <c r="Q88" s="394">
        <f t="shared" si="5"/>
        <v>0</v>
      </c>
    </row>
    <row r="89" spans="1:17" s="432" customFormat="1" ht="15.75" x14ac:dyDescent="0.25">
      <c r="A89" s="488" t="s">
        <v>593</v>
      </c>
      <c r="B89" s="364" t="s">
        <v>543</v>
      </c>
      <c r="C89" s="984"/>
      <c r="D89" s="984"/>
      <c r="E89" s="394" t="s">
        <v>86</v>
      </c>
      <c r="F89" s="394" t="s">
        <v>86</v>
      </c>
      <c r="G89" s="394" t="s">
        <v>86</v>
      </c>
      <c r="H89" s="394" t="s">
        <v>86</v>
      </c>
      <c r="I89" s="394" t="s">
        <v>86</v>
      </c>
      <c r="J89" s="394" t="s">
        <v>86</v>
      </c>
      <c r="K89" s="394" t="s">
        <v>86</v>
      </c>
      <c r="L89" s="394" t="s">
        <v>86</v>
      </c>
      <c r="M89" s="444">
        <f t="shared" si="7"/>
        <v>0</v>
      </c>
      <c r="N89" s="394">
        <f t="shared" si="7"/>
        <v>0</v>
      </c>
      <c r="O89" s="444">
        <v>0</v>
      </c>
      <c r="P89" s="394">
        <f t="shared" si="7"/>
        <v>0</v>
      </c>
      <c r="Q89" s="394">
        <f t="shared" si="5"/>
        <v>0</v>
      </c>
    </row>
    <row r="90" spans="1:17" s="432" customFormat="1" ht="15.75" x14ac:dyDescent="0.25">
      <c r="A90" s="488" t="s">
        <v>576</v>
      </c>
      <c r="B90" s="364">
        <v>224</v>
      </c>
      <c r="C90" s="984"/>
      <c r="D90" s="984"/>
      <c r="E90" s="394" t="s">
        <v>86</v>
      </c>
      <c r="F90" s="394" t="s">
        <v>86</v>
      </c>
      <c r="G90" s="394" t="s">
        <v>86</v>
      </c>
      <c r="H90" s="394" t="s">
        <v>86</v>
      </c>
      <c r="I90" s="394" t="s">
        <v>86</v>
      </c>
      <c r="J90" s="394" t="s">
        <v>86</v>
      </c>
      <c r="K90" s="394" t="s">
        <v>86</v>
      </c>
      <c r="L90" s="394" t="s">
        <v>86</v>
      </c>
      <c r="M90" s="394">
        <f>M66</f>
        <v>0</v>
      </c>
      <c r="N90" s="394">
        <f>N66</f>
        <v>0</v>
      </c>
      <c r="O90" s="394">
        <f>O66</f>
        <v>0</v>
      </c>
      <c r="P90" s="394">
        <f>P66</f>
        <v>0</v>
      </c>
      <c r="Q90" s="394">
        <f t="shared" si="5"/>
        <v>0</v>
      </c>
    </row>
    <row r="91" spans="1:17" s="432" customFormat="1" ht="15.75" x14ac:dyDescent="0.25">
      <c r="A91" s="488" t="s">
        <v>497</v>
      </c>
      <c r="B91" s="364">
        <v>225</v>
      </c>
      <c r="C91" s="984"/>
      <c r="D91" s="984"/>
      <c r="E91" s="394" t="s">
        <v>86</v>
      </c>
      <c r="F91" s="394" t="s">
        <v>86</v>
      </c>
      <c r="G91" s="394" t="s">
        <v>86</v>
      </c>
      <c r="H91" s="394" t="s">
        <v>86</v>
      </c>
      <c r="I91" s="394" t="s">
        <v>86</v>
      </c>
      <c r="J91" s="394" t="s">
        <v>86</v>
      </c>
      <c r="K91" s="394" t="s">
        <v>86</v>
      </c>
      <c r="L91" s="394" t="s">
        <v>86</v>
      </c>
      <c r="M91" s="394">
        <f>M35+M67</f>
        <v>0</v>
      </c>
      <c r="N91" s="394">
        <f>N35+N67</f>
        <v>0</v>
      </c>
      <c r="O91" s="394">
        <f>O35+O67</f>
        <v>0</v>
      </c>
      <c r="P91" s="394">
        <f>P35+P67</f>
        <v>0</v>
      </c>
      <c r="Q91" s="394">
        <f t="shared" si="5"/>
        <v>0</v>
      </c>
    </row>
    <row r="92" spans="1:17" s="432" customFormat="1" ht="17.25" customHeight="1" x14ac:dyDescent="0.25">
      <c r="A92" s="400" t="s">
        <v>577</v>
      </c>
      <c r="B92" s="364" t="s">
        <v>578</v>
      </c>
      <c r="C92" s="984"/>
      <c r="D92" s="984"/>
      <c r="E92" s="394" t="s">
        <v>86</v>
      </c>
      <c r="F92" s="394" t="s">
        <v>86</v>
      </c>
      <c r="G92" s="394" t="s">
        <v>86</v>
      </c>
      <c r="H92" s="394" t="s">
        <v>86</v>
      </c>
      <c r="I92" s="394" t="s">
        <v>86</v>
      </c>
      <c r="J92" s="394" t="s">
        <v>86</v>
      </c>
      <c r="K92" s="394" t="s">
        <v>86</v>
      </c>
      <c r="L92" s="394" t="s">
        <v>86</v>
      </c>
      <c r="M92" s="394">
        <f>M68</f>
        <v>0</v>
      </c>
      <c r="N92" s="394">
        <f>N68</f>
        <v>0</v>
      </c>
      <c r="O92" s="394">
        <f>O68</f>
        <v>0</v>
      </c>
      <c r="P92" s="394">
        <f>P68</f>
        <v>0</v>
      </c>
      <c r="Q92" s="394">
        <f t="shared" si="5"/>
        <v>0</v>
      </c>
    </row>
    <row r="93" spans="1:17" s="432" customFormat="1" ht="15.75" x14ac:dyDescent="0.25">
      <c r="A93" s="400" t="s">
        <v>498</v>
      </c>
      <c r="B93" s="364">
        <v>226</v>
      </c>
      <c r="C93" s="984"/>
      <c r="D93" s="984"/>
      <c r="E93" s="394" t="s">
        <v>86</v>
      </c>
      <c r="F93" s="394" t="s">
        <v>86</v>
      </c>
      <c r="G93" s="394" t="s">
        <v>86</v>
      </c>
      <c r="H93" s="394" t="s">
        <v>86</v>
      </c>
      <c r="I93" s="394" t="s">
        <v>86</v>
      </c>
      <c r="J93" s="394" t="s">
        <v>86</v>
      </c>
      <c r="K93" s="394" t="s">
        <v>86</v>
      </c>
      <c r="L93" s="394" t="s">
        <v>86</v>
      </c>
      <c r="M93" s="394">
        <f>M36+M69</f>
        <v>0</v>
      </c>
      <c r="N93" s="394">
        <f>N36+N69</f>
        <v>0</v>
      </c>
      <c r="O93" s="394">
        <f>O36+O69</f>
        <v>0</v>
      </c>
      <c r="P93" s="394">
        <f>P36+P69</f>
        <v>0</v>
      </c>
      <c r="Q93" s="394">
        <f t="shared" si="5"/>
        <v>0</v>
      </c>
    </row>
    <row r="94" spans="1:17" s="432" customFormat="1" ht="16.5" customHeight="1" x14ac:dyDescent="0.25">
      <c r="A94" s="400" t="s">
        <v>547</v>
      </c>
      <c r="B94" s="364" t="s">
        <v>548</v>
      </c>
      <c r="C94" s="984"/>
      <c r="D94" s="984"/>
      <c r="E94" s="394" t="s">
        <v>86</v>
      </c>
      <c r="F94" s="394" t="s">
        <v>86</v>
      </c>
      <c r="G94" s="394" t="s">
        <v>86</v>
      </c>
      <c r="H94" s="394" t="s">
        <v>86</v>
      </c>
      <c r="I94" s="394" t="s">
        <v>86</v>
      </c>
      <c r="J94" s="394" t="s">
        <v>86</v>
      </c>
      <c r="K94" s="394" t="s">
        <v>86</v>
      </c>
      <c r="L94" s="394" t="s">
        <v>86</v>
      </c>
      <c r="M94" s="394">
        <f>M27+M57</f>
        <v>0</v>
      </c>
      <c r="N94" s="394">
        <f>N27+N57</f>
        <v>0</v>
      </c>
      <c r="O94" s="394">
        <f>O27+O57</f>
        <v>0</v>
      </c>
      <c r="P94" s="394">
        <f>P27+P57</f>
        <v>0</v>
      </c>
      <c r="Q94" s="394">
        <f t="shared" si="5"/>
        <v>0</v>
      </c>
    </row>
    <row r="95" spans="1:17" s="432" customFormat="1" ht="15.75" x14ac:dyDescent="0.25">
      <c r="A95" s="488" t="s">
        <v>500</v>
      </c>
      <c r="B95" s="364">
        <v>262</v>
      </c>
      <c r="C95" s="984"/>
      <c r="D95" s="984"/>
      <c r="E95" s="394" t="s">
        <v>86</v>
      </c>
      <c r="F95" s="394" t="s">
        <v>86</v>
      </c>
      <c r="G95" s="394" t="s">
        <v>86</v>
      </c>
      <c r="H95" s="394" t="s">
        <v>86</v>
      </c>
      <c r="I95" s="394" t="s">
        <v>86</v>
      </c>
      <c r="J95" s="394" t="s">
        <v>86</v>
      </c>
      <c r="K95" s="394" t="s">
        <v>86</v>
      </c>
      <c r="L95" s="394" t="s">
        <v>86</v>
      </c>
      <c r="M95" s="394">
        <f>M34</f>
        <v>0</v>
      </c>
      <c r="N95" s="394">
        <f>N34</f>
        <v>0</v>
      </c>
      <c r="O95" s="394">
        <f>O34</f>
        <v>0</v>
      </c>
      <c r="P95" s="394">
        <f>P34</f>
        <v>0</v>
      </c>
      <c r="Q95" s="394">
        <f t="shared" si="5"/>
        <v>0</v>
      </c>
    </row>
    <row r="96" spans="1:17" s="432" customFormat="1" ht="15.75" x14ac:dyDescent="0.25">
      <c r="A96" s="400" t="s">
        <v>594</v>
      </c>
      <c r="B96" s="364">
        <v>290</v>
      </c>
      <c r="C96" s="984"/>
      <c r="D96" s="984"/>
      <c r="E96" s="394" t="s">
        <v>86</v>
      </c>
      <c r="F96" s="394" t="s">
        <v>86</v>
      </c>
      <c r="G96" s="394" t="s">
        <v>86</v>
      </c>
      <c r="H96" s="394" t="s">
        <v>86</v>
      </c>
      <c r="I96" s="394" t="s">
        <v>86</v>
      </c>
      <c r="J96" s="394" t="s">
        <v>86</v>
      </c>
      <c r="K96" s="394" t="s">
        <v>86</v>
      </c>
      <c r="L96" s="394" t="s">
        <v>86</v>
      </c>
      <c r="M96" s="394">
        <f>M71+M70</f>
        <v>0</v>
      </c>
      <c r="N96" s="394">
        <f>N71+N70</f>
        <v>0</v>
      </c>
      <c r="O96" s="394">
        <f>O71+O70</f>
        <v>0</v>
      </c>
      <c r="P96" s="394">
        <f>P71+P70</f>
        <v>0</v>
      </c>
      <c r="Q96" s="394">
        <f t="shared" si="5"/>
        <v>0</v>
      </c>
    </row>
    <row r="97" spans="1:20" s="432" customFormat="1" ht="35.25" customHeight="1" x14ac:dyDescent="0.25">
      <c r="A97" s="400" t="s">
        <v>582</v>
      </c>
      <c r="B97" s="364" t="s">
        <v>426</v>
      </c>
      <c r="C97" s="984"/>
      <c r="D97" s="984"/>
      <c r="E97" s="394" t="s">
        <v>86</v>
      </c>
      <c r="F97" s="394" t="s">
        <v>86</v>
      </c>
      <c r="G97" s="394" t="s">
        <v>86</v>
      </c>
      <c r="H97" s="394" t="s">
        <v>86</v>
      </c>
      <c r="I97" s="394" t="s">
        <v>86</v>
      </c>
      <c r="J97" s="394" t="s">
        <v>86</v>
      </c>
      <c r="K97" s="394" t="s">
        <v>86</v>
      </c>
      <c r="L97" s="394" t="s">
        <v>86</v>
      </c>
      <c r="M97" s="394">
        <f t="shared" ref="M97:P98" si="8">M72</f>
        <v>0</v>
      </c>
      <c r="N97" s="394">
        <f t="shared" si="8"/>
        <v>0</v>
      </c>
      <c r="O97" s="394">
        <f t="shared" si="8"/>
        <v>0</v>
      </c>
      <c r="P97" s="394">
        <f t="shared" si="8"/>
        <v>0</v>
      </c>
      <c r="Q97" s="394">
        <f t="shared" si="5"/>
        <v>0</v>
      </c>
    </row>
    <row r="98" spans="1:20" s="432" customFormat="1" ht="15.75" x14ac:dyDescent="0.25">
      <c r="A98" s="400" t="s">
        <v>503</v>
      </c>
      <c r="B98" s="364">
        <v>310</v>
      </c>
      <c r="C98" s="984"/>
      <c r="D98" s="984"/>
      <c r="E98" s="394" t="s">
        <v>86</v>
      </c>
      <c r="F98" s="394" t="s">
        <v>86</v>
      </c>
      <c r="G98" s="394" t="s">
        <v>86</v>
      </c>
      <c r="H98" s="394" t="s">
        <v>86</v>
      </c>
      <c r="I98" s="394" t="s">
        <v>86</v>
      </c>
      <c r="J98" s="394" t="s">
        <v>86</v>
      </c>
      <c r="K98" s="394" t="s">
        <v>86</v>
      </c>
      <c r="L98" s="394" t="s">
        <v>86</v>
      </c>
      <c r="M98" s="394">
        <f t="shared" si="8"/>
        <v>0</v>
      </c>
      <c r="N98" s="394">
        <f t="shared" si="8"/>
        <v>0</v>
      </c>
      <c r="O98" s="394">
        <f t="shared" si="8"/>
        <v>0</v>
      </c>
      <c r="P98" s="394">
        <f t="shared" si="8"/>
        <v>0</v>
      </c>
      <c r="Q98" s="394">
        <f t="shared" si="5"/>
        <v>0</v>
      </c>
    </row>
    <row r="99" spans="1:20" s="432" customFormat="1" ht="15.75" x14ac:dyDescent="0.25">
      <c r="A99" s="400" t="s">
        <v>583</v>
      </c>
      <c r="B99" s="364">
        <v>340</v>
      </c>
      <c r="C99" s="984"/>
      <c r="D99" s="984"/>
      <c r="E99" s="394" t="s">
        <v>86</v>
      </c>
      <c r="F99" s="394" t="s">
        <v>86</v>
      </c>
      <c r="G99" s="394" t="s">
        <v>86</v>
      </c>
      <c r="H99" s="394" t="s">
        <v>86</v>
      </c>
      <c r="I99" s="394" t="s">
        <v>86</v>
      </c>
      <c r="J99" s="394" t="s">
        <v>86</v>
      </c>
      <c r="K99" s="394" t="s">
        <v>86</v>
      </c>
      <c r="L99" s="394" t="s">
        <v>86</v>
      </c>
      <c r="M99" s="394">
        <f>M37+M38+M74</f>
        <v>0</v>
      </c>
      <c r="N99" s="394">
        <f>N37+N38+N74</f>
        <v>0</v>
      </c>
      <c r="O99" s="394">
        <f>O37+O38+O74</f>
        <v>0</v>
      </c>
      <c r="P99" s="394">
        <f>P37+P38+P74</f>
        <v>0</v>
      </c>
      <c r="Q99" s="394">
        <f t="shared" si="5"/>
        <v>0</v>
      </c>
    </row>
    <row r="100" spans="1:20" s="432" customFormat="1" ht="15.75" x14ac:dyDescent="0.25">
      <c r="A100" s="488" t="s">
        <v>595</v>
      </c>
      <c r="B100" s="364" t="s">
        <v>550</v>
      </c>
      <c r="C100" s="984"/>
      <c r="D100" s="984"/>
      <c r="E100" s="394" t="s">
        <v>86</v>
      </c>
      <c r="F100" s="394" t="s">
        <v>86</v>
      </c>
      <c r="G100" s="394" t="s">
        <v>86</v>
      </c>
      <c r="H100" s="394" t="s">
        <v>86</v>
      </c>
      <c r="I100" s="394" t="s">
        <v>86</v>
      </c>
      <c r="J100" s="394" t="s">
        <v>86</v>
      </c>
      <c r="K100" s="394" t="s">
        <v>86</v>
      </c>
      <c r="L100" s="394" t="s">
        <v>86</v>
      </c>
      <c r="M100" s="394">
        <f>M58+M28</f>
        <v>0</v>
      </c>
      <c r="N100" s="394">
        <f>N58+N28</f>
        <v>0</v>
      </c>
      <c r="O100" s="394">
        <v>0</v>
      </c>
      <c r="P100" s="394">
        <f>P58+P28</f>
        <v>0</v>
      </c>
      <c r="Q100" s="394">
        <f t="shared" si="5"/>
        <v>0</v>
      </c>
    </row>
    <row r="101" spans="1:20" s="432" customFormat="1" ht="18.75" customHeight="1" x14ac:dyDescent="0.25">
      <c r="A101" s="400" t="s">
        <v>557</v>
      </c>
      <c r="B101" s="364" t="s">
        <v>558</v>
      </c>
      <c r="C101" s="984"/>
      <c r="D101" s="984"/>
      <c r="E101" s="394" t="s">
        <v>86</v>
      </c>
      <c r="F101" s="394" t="s">
        <v>86</v>
      </c>
      <c r="G101" s="394" t="s">
        <v>86</v>
      </c>
      <c r="H101" s="394" t="s">
        <v>86</v>
      </c>
      <c r="I101" s="394" t="s">
        <v>86</v>
      </c>
      <c r="J101" s="394" t="s">
        <v>86</v>
      </c>
      <c r="K101" s="394" t="s">
        <v>86</v>
      </c>
      <c r="L101" s="394" t="s">
        <v>86</v>
      </c>
      <c r="M101" s="394">
        <f t="shared" ref="M101:P102" si="9">M39</f>
        <v>0</v>
      </c>
      <c r="N101" s="394">
        <f t="shared" si="9"/>
        <v>0</v>
      </c>
      <c r="O101" s="394">
        <f t="shared" si="9"/>
        <v>0</v>
      </c>
      <c r="P101" s="394">
        <f t="shared" si="9"/>
        <v>0</v>
      </c>
      <c r="Q101" s="394">
        <f t="shared" si="5"/>
        <v>0</v>
      </c>
    </row>
    <row r="102" spans="1:20" s="432" customFormat="1" ht="18.75" customHeight="1" x14ac:dyDescent="0.25">
      <c r="A102" s="400" t="s">
        <v>596</v>
      </c>
      <c r="B102" s="364" t="s">
        <v>561</v>
      </c>
      <c r="C102" s="984"/>
      <c r="D102" s="984"/>
      <c r="E102" s="394" t="str">
        <f>E40</f>
        <v>Х</v>
      </c>
      <c r="F102" s="394" t="str">
        <f>F40</f>
        <v>Х</v>
      </c>
      <c r="G102" s="394" t="s">
        <v>86</v>
      </c>
      <c r="H102" s="394" t="str">
        <f>H40</f>
        <v>Х</v>
      </c>
      <c r="I102" s="394" t="str">
        <f>I40</f>
        <v>Х</v>
      </c>
      <c r="J102" s="394" t="str">
        <f>J40</f>
        <v>Х</v>
      </c>
      <c r="K102" s="394" t="s">
        <v>86</v>
      </c>
      <c r="L102" s="394" t="str">
        <f>L40</f>
        <v>Х</v>
      </c>
      <c r="M102" s="394">
        <f t="shared" si="9"/>
        <v>0</v>
      </c>
      <c r="N102" s="394">
        <f t="shared" si="9"/>
        <v>0</v>
      </c>
      <c r="O102" s="394">
        <f t="shared" si="9"/>
        <v>0</v>
      </c>
      <c r="P102" s="394">
        <f t="shared" si="9"/>
        <v>0</v>
      </c>
      <c r="Q102" s="394">
        <f t="shared" si="5"/>
        <v>0</v>
      </c>
    </row>
    <row r="103" spans="1:20" s="492" customFormat="1" ht="20.25" customHeight="1" x14ac:dyDescent="0.25">
      <c r="A103" s="489" t="s">
        <v>597</v>
      </c>
      <c r="B103" s="490"/>
      <c r="C103" s="985"/>
      <c r="D103" s="985"/>
      <c r="E103" s="491"/>
      <c r="F103" s="491"/>
      <c r="G103" s="491"/>
      <c r="H103" s="491"/>
      <c r="I103" s="491"/>
      <c r="J103" s="491"/>
      <c r="K103" s="491"/>
      <c r="L103" s="491"/>
      <c r="M103" s="457">
        <f>SUM(M80:M102)</f>
        <v>0</v>
      </c>
      <c r="N103" s="457">
        <f>SUM(N80:N102)</f>
        <v>0</v>
      </c>
      <c r="O103" s="457">
        <f>SUM(O80:O102)</f>
        <v>0</v>
      </c>
      <c r="P103" s="457">
        <f>SUM(P80:P102)</f>
        <v>0</v>
      </c>
      <c r="Q103" s="457">
        <f>SUM(Q80:Q102)</f>
        <v>0</v>
      </c>
    </row>
    <row r="104" spans="1:20" s="414" customFormat="1" ht="15.75" x14ac:dyDescent="0.25">
      <c r="A104" s="582"/>
      <c r="B104" s="493"/>
      <c r="C104" s="493"/>
      <c r="D104" s="493"/>
      <c r="E104" s="459"/>
      <c r="F104" s="459"/>
      <c r="G104" s="459"/>
      <c r="H104" s="459"/>
      <c r="I104" s="459"/>
      <c r="J104" s="459"/>
      <c r="K104" s="459"/>
      <c r="L104" s="459"/>
      <c r="M104" s="459"/>
      <c r="N104" s="459"/>
      <c r="O104" s="459"/>
      <c r="P104" s="459"/>
      <c r="Q104" s="459"/>
      <c r="R104" s="367" t="s">
        <v>598</v>
      </c>
      <c r="S104" s="367">
        <f>Q80+Q81</f>
        <v>0</v>
      </c>
      <c r="T104" s="367"/>
    </row>
    <row r="105" spans="1:20" s="414" customFormat="1" ht="15.75" customHeight="1" x14ac:dyDescent="0.25">
      <c r="A105" s="496" t="s">
        <v>599</v>
      </c>
      <c r="B105" s="493"/>
      <c r="C105" s="496"/>
      <c r="D105" s="496"/>
      <c r="E105" s="496"/>
      <c r="F105" s="496"/>
      <c r="G105" s="496"/>
      <c r="H105" s="496"/>
      <c r="I105" s="496"/>
      <c r="J105" s="496"/>
      <c r="K105" s="496"/>
      <c r="L105" s="496"/>
      <c r="M105" s="496"/>
      <c r="N105" s="496"/>
      <c r="O105" s="497"/>
      <c r="P105" s="497"/>
      <c r="Q105" s="367">
        <f>Q103</f>
        <v>0</v>
      </c>
      <c r="R105" s="367" t="s">
        <v>600</v>
      </c>
      <c r="S105" s="367">
        <f>Q86+Q87+Q88+Q89</f>
        <v>0</v>
      </c>
      <c r="T105" s="367"/>
    </row>
    <row r="106" spans="1:20" s="414" customFormat="1" ht="12.75" customHeight="1" x14ac:dyDescent="0.25">
      <c r="A106" s="496" t="s">
        <v>601</v>
      </c>
      <c r="B106" s="497"/>
      <c r="C106" s="500"/>
      <c r="D106" s="500"/>
      <c r="E106" s="500"/>
      <c r="F106" s="500"/>
      <c r="G106" s="500"/>
      <c r="H106" s="500"/>
      <c r="I106" s="500"/>
      <c r="J106" s="500"/>
      <c r="K106" s="500"/>
      <c r="L106" s="500"/>
      <c r="M106" s="500"/>
      <c r="N106" s="500"/>
      <c r="O106" s="459"/>
      <c r="P106" s="459"/>
      <c r="Q106" s="501"/>
      <c r="R106" s="367">
        <v>225</v>
      </c>
      <c r="S106" s="367">
        <f>Q91</f>
        <v>0</v>
      </c>
      <c r="T106" s="367"/>
    </row>
    <row r="107" spans="1:20" s="414" customFormat="1" ht="12.75" customHeight="1" x14ac:dyDescent="0.25">
      <c r="A107" s="500" t="s">
        <v>602</v>
      </c>
      <c r="B107" s="493"/>
      <c r="C107" s="500"/>
      <c r="D107" s="500"/>
      <c r="E107" s="500"/>
      <c r="F107" s="500"/>
      <c r="G107" s="500"/>
      <c r="H107" s="500"/>
      <c r="I107" s="500"/>
      <c r="J107" s="500"/>
      <c r="K107" s="500"/>
      <c r="L107" s="500"/>
      <c r="M107" s="500"/>
      <c r="N107" s="500"/>
      <c r="O107" s="459"/>
      <c r="P107" s="459"/>
      <c r="Q107" s="501"/>
      <c r="R107" s="367">
        <v>45</v>
      </c>
      <c r="S107" s="367">
        <f>Q97</f>
        <v>0</v>
      </c>
      <c r="T107" s="367"/>
    </row>
    <row r="108" spans="1:20" s="414" customFormat="1" ht="16.5" customHeight="1" x14ac:dyDescent="0.25">
      <c r="A108" s="500" t="s">
        <v>602</v>
      </c>
      <c r="B108" s="493"/>
      <c r="C108" s="500"/>
      <c r="D108" s="500"/>
      <c r="E108" s="500"/>
      <c r="F108" s="500"/>
      <c r="G108" s="500"/>
      <c r="H108" s="500"/>
      <c r="I108" s="500"/>
      <c r="J108" s="500"/>
      <c r="K108" s="500"/>
      <c r="L108" s="500"/>
      <c r="M108" s="500"/>
      <c r="N108" s="500"/>
      <c r="O108" s="459"/>
      <c r="P108" s="459"/>
      <c r="Q108" s="502">
        <v>0.02</v>
      </c>
      <c r="R108" s="367" t="s">
        <v>603</v>
      </c>
      <c r="S108" s="367">
        <f>S109-S104-S105-S106-S107</f>
        <v>0</v>
      </c>
      <c r="T108" s="367"/>
    </row>
    <row r="109" spans="1:20" s="414" customFormat="1" ht="15.75" x14ac:dyDescent="0.25">
      <c r="A109" s="500" t="s">
        <v>604</v>
      </c>
      <c r="B109" s="493"/>
      <c r="C109" s="503"/>
      <c r="D109" s="503"/>
      <c r="E109" s="503"/>
      <c r="F109" s="503"/>
      <c r="G109" s="503"/>
      <c r="H109" s="503"/>
      <c r="I109" s="503"/>
      <c r="J109" s="503"/>
      <c r="K109" s="503"/>
      <c r="L109" s="503"/>
      <c r="M109" s="503"/>
      <c r="N109" s="503"/>
      <c r="O109" s="459"/>
      <c r="P109" s="796"/>
      <c r="Q109" s="504">
        <f>Q105+Q105*Q108</f>
        <v>0</v>
      </c>
      <c r="R109" s="367" t="s">
        <v>524</v>
      </c>
      <c r="S109" s="367">
        <f>Q103</f>
        <v>0</v>
      </c>
      <c r="T109" s="367"/>
    </row>
    <row r="110" spans="1:20" s="414" customFormat="1" ht="15.75" x14ac:dyDescent="0.25">
      <c r="A110" s="505" t="str">
        <f>'Прил.9 услуги'!C43</f>
        <v>человек (взрослые)
(получателей услуг)</v>
      </c>
      <c r="B110" s="506"/>
      <c r="C110" s="500"/>
      <c r="D110" s="500"/>
      <c r="E110" s="500"/>
      <c r="F110" s="500"/>
      <c r="G110" s="500"/>
      <c r="H110" s="500"/>
      <c r="I110" s="500"/>
      <c r="J110" s="500"/>
      <c r="K110" s="500"/>
      <c r="L110" s="500"/>
      <c r="M110" s="500"/>
      <c r="N110" s="500"/>
      <c r="O110" s="459"/>
      <c r="P110" s="796"/>
      <c r="Q110" s="507">
        <f>'Прил.9 услуги'!D43</f>
        <v>0</v>
      </c>
      <c r="R110" s="367" t="s">
        <v>605</v>
      </c>
      <c r="S110" s="367">
        <f>O103</f>
        <v>0</v>
      </c>
      <c r="T110" s="367"/>
    </row>
    <row r="111" spans="1:20" s="414" customFormat="1" ht="17.25" customHeight="1" x14ac:dyDescent="0.25">
      <c r="A111" s="508" t="s">
        <v>674</v>
      </c>
      <c r="B111" s="493"/>
      <c r="C111" s="500"/>
      <c r="D111" s="500"/>
      <c r="E111" s="500"/>
      <c r="F111" s="500"/>
      <c r="G111" s="500"/>
      <c r="H111" s="500"/>
      <c r="I111" s="500"/>
      <c r="J111" s="500"/>
      <c r="K111" s="500"/>
      <c r="L111" s="500"/>
      <c r="M111" s="500"/>
      <c r="N111" s="500"/>
      <c r="O111" s="459"/>
      <c r="P111" s="797"/>
      <c r="Q111" s="563" t="e">
        <f>Q109/12/Q110</f>
        <v>#DIV/0!</v>
      </c>
      <c r="R111" s="367" t="s">
        <v>607</v>
      </c>
      <c r="S111" s="367">
        <f>P103</f>
        <v>0</v>
      </c>
      <c r="T111" s="367"/>
    </row>
    <row r="112" spans="1:20" s="414" customFormat="1" ht="12.75" customHeight="1" x14ac:dyDescent="0.25">
      <c r="A112" s="512" t="s">
        <v>629</v>
      </c>
      <c r="B112" s="512"/>
      <c r="C112" s="512"/>
      <c r="D112" s="512"/>
      <c r="E112" s="512"/>
      <c r="F112" s="512"/>
      <c r="G112" s="512"/>
      <c r="H112" s="512"/>
      <c r="I112" s="512"/>
      <c r="J112" s="512"/>
      <c r="K112" s="512"/>
      <c r="L112" s="512"/>
      <c r="M112" s="512"/>
      <c r="N112" s="512"/>
      <c r="O112" s="459"/>
      <c r="P112" s="796"/>
      <c r="Q112" s="504"/>
      <c r="R112" s="367"/>
      <c r="S112" s="367">
        <f>SUM(S110:S111)</f>
        <v>0</v>
      </c>
      <c r="T112" s="367"/>
    </row>
    <row r="113" spans="1:20" s="414" customFormat="1" ht="12.75" customHeight="1" x14ac:dyDescent="0.25">
      <c r="A113" s="500"/>
      <c r="B113" s="500"/>
      <c r="C113" s="500"/>
      <c r="D113" s="500"/>
      <c r="E113" s="500"/>
      <c r="F113" s="500"/>
      <c r="G113" s="500"/>
      <c r="H113" s="500"/>
      <c r="I113" s="500"/>
      <c r="J113" s="500"/>
      <c r="K113" s="500"/>
      <c r="L113" s="500"/>
      <c r="M113" s="500"/>
      <c r="N113" s="500"/>
      <c r="O113" s="459"/>
      <c r="P113" s="459"/>
      <c r="Q113" s="504"/>
      <c r="R113" s="367"/>
      <c r="S113" s="367"/>
      <c r="T113" s="367"/>
    </row>
    <row r="114" spans="1:20" s="500" customFormat="1" ht="19.5" customHeight="1" x14ac:dyDescent="0.25">
      <c r="A114" s="500" t="s">
        <v>654</v>
      </c>
      <c r="B114" s="513"/>
      <c r="C114" s="513"/>
      <c r="D114" s="513"/>
      <c r="Q114" s="504"/>
    </row>
    <row r="115" spans="1:20" s="500" customFormat="1" ht="15.75" x14ac:dyDescent="0.25">
      <c r="B115" s="513"/>
      <c r="C115" s="513"/>
      <c r="D115" s="513"/>
    </row>
    <row r="116" spans="1:20" s="500" customFormat="1" ht="24" customHeight="1" x14ac:dyDescent="0.25">
      <c r="A116" s="500" t="s">
        <v>655</v>
      </c>
      <c r="B116" s="513"/>
      <c r="C116" s="513"/>
      <c r="D116" s="513"/>
    </row>
    <row r="117" spans="1:20" s="414" customFormat="1" x14ac:dyDescent="0.2">
      <c r="B117" s="415"/>
      <c r="C117" s="415"/>
      <c r="D117" s="415"/>
    </row>
    <row r="118" spans="1:20" s="414" customFormat="1" ht="33.6" customHeight="1" x14ac:dyDescent="0.25">
      <c r="A118" s="1020" t="s">
        <v>641</v>
      </c>
      <c r="B118" s="1020"/>
      <c r="C118" s="1020"/>
      <c r="D118" s="1020"/>
      <c r="E118" s="1020"/>
      <c r="F118" s="1020"/>
      <c r="G118" s="1020"/>
      <c r="H118" s="1020"/>
      <c r="I118" s="1020"/>
      <c r="J118" s="1020"/>
      <c r="Q118" s="514"/>
    </row>
    <row r="119" spans="1:20" s="414" customFormat="1" ht="18" x14ac:dyDescent="0.25">
      <c r="A119" s="1020"/>
      <c r="B119" s="1020"/>
      <c r="C119" s="1020"/>
      <c r="D119" s="1020"/>
      <c r="E119" s="1020"/>
      <c r="F119" s="1020"/>
      <c r="G119" s="1020"/>
      <c r="H119" s="1020"/>
      <c r="I119" s="1020"/>
      <c r="J119" s="1020"/>
      <c r="Q119" s="514"/>
    </row>
    <row r="120" spans="1:20" s="414" customFormat="1" ht="18" x14ac:dyDescent="0.25">
      <c r="B120" s="415"/>
      <c r="C120" s="415"/>
      <c r="D120" s="415"/>
      <c r="Q120" s="514"/>
    </row>
    <row r="121" spans="1:20" s="414" customFormat="1" ht="18" x14ac:dyDescent="0.25">
      <c r="B121" s="415"/>
      <c r="C121" s="415"/>
      <c r="D121" s="415"/>
      <c r="Q121" s="516"/>
    </row>
    <row r="122" spans="1:20" ht="18" x14ac:dyDescent="0.25">
      <c r="Q122" s="573"/>
    </row>
    <row r="123" spans="1:20" ht="18" x14ac:dyDescent="0.25">
      <c r="Q123" s="573"/>
    </row>
  </sheetData>
  <mergeCells count="84">
    <mergeCell ref="P1:Q1"/>
    <mergeCell ref="A4:Q4"/>
    <mergeCell ref="A5:Q5"/>
    <mergeCell ref="A6:Q6"/>
    <mergeCell ref="A7:Q7"/>
    <mergeCell ref="A9:A11"/>
    <mergeCell ref="B9:B11"/>
    <mergeCell ref="C9:D11"/>
    <mergeCell ref="E9:Q9"/>
    <mergeCell ref="E10:H10"/>
    <mergeCell ref="I10:L10"/>
    <mergeCell ref="M10:N10"/>
    <mergeCell ref="O10:Q10"/>
    <mergeCell ref="A13:L13"/>
    <mergeCell ref="A14:L14"/>
    <mergeCell ref="C15:D17"/>
    <mergeCell ref="C18:D18"/>
    <mergeCell ref="A19:Q19"/>
    <mergeCell ref="C20:D21"/>
    <mergeCell ref="C22:D22"/>
    <mergeCell ref="C23:D24"/>
    <mergeCell ref="C25:D25"/>
    <mergeCell ref="C26:D28"/>
    <mergeCell ref="C29:D29"/>
    <mergeCell ref="A30:P30"/>
    <mergeCell ref="A31:P31"/>
    <mergeCell ref="A32:Q32"/>
    <mergeCell ref="C33:D34"/>
    <mergeCell ref="C35:D36"/>
    <mergeCell ref="C37:D37"/>
    <mergeCell ref="C38:D38"/>
    <mergeCell ref="C39:D39"/>
    <mergeCell ref="C40:D40"/>
    <mergeCell ref="C41:D41"/>
    <mergeCell ref="C42:D42"/>
    <mergeCell ref="A43:Q43"/>
    <mergeCell ref="A44:Q44"/>
    <mergeCell ref="A45:Q45"/>
    <mergeCell ref="C46:D48"/>
    <mergeCell ref="C49:D49"/>
    <mergeCell ref="A50:Q50"/>
    <mergeCell ref="A51:Q51"/>
    <mergeCell ref="C52:D52"/>
    <mergeCell ref="C53:D54"/>
    <mergeCell ref="C55:D55"/>
    <mergeCell ref="C56:D58"/>
    <mergeCell ref="C59:D59"/>
    <mergeCell ref="A60:P60"/>
    <mergeCell ref="A61:P61"/>
    <mergeCell ref="A62:Q62"/>
    <mergeCell ref="C63:D66"/>
    <mergeCell ref="C67:D69"/>
    <mergeCell ref="E68:H68"/>
    <mergeCell ref="C70:D72"/>
    <mergeCell ref="C73:D74"/>
    <mergeCell ref="C75:D75"/>
    <mergeCell ref="A77:P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A118:J119"/>
    <mergeCell ref="C99:D99"/>
    <mergeCell ref="C100:D100"/>
    <mergeCell ref="C101:D101"/>
    <mergeCell ref="C102:D102"/>
    <mergeCell ref="C103:D103"/>
  </mergeCells>
  <pageMargins left="0" right="0" top="0.55138888888888904" bottom="0" header="0.51180555555555496" footer="0.51180555555555496"/>
  <pageSetup paperSize="9" scale="47" firstPageNumber="0" fitToHeight="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99FF"/>
  </sheetPr>
  <dimension ref="A1:AMK160"/>
  <sheetViews>
    <sheetView view="pageBreakPreview" topLeftCell="A3" zoomScale="70" zoomScaleNormal="75" zoomScalePageLayoutView="70" workbookViewId="0">
      <selection activeCell="B9" sqref="B9:G44"/>
    </sheetView>
  </sheetViews>
  <sheetFormatPr defaultRowHeight="12.75" x14ac:dyDescent="0.2"/>
  <cols>
    <col min="1" max="1" width="4.7109375" style="42" customWidth="1"/>
    <col min="2" max="2" width="41.7109375" style="42" customWidth="1"/>
    <col min="3" max="3" width="23.28515625" style="42" customWidth="1"/>
    <col min="4" max="4" width="10.7109375" style="42" customWidth="1"/>
    <col min="5" max="5" width="11" style="42" customWidth="1"/>
    <col min="6" max="6" width="12.85546875" style="42" customWidth="1"/>
    <col min="7" max="7" width="14.28515625" style="42" customWidth="1"/>
    <col min="8" max="8" width="11.7109375" style="42" hidden="1" customWidth="1"/>
    <col min="9" max="9" width="0.140625" style="42" customWidth="1"/>
    <col min="10" max="10" width="7.28515625" style="42" customWidth="1"/>
    <col min="11" max="11" width="3.7109375" style="42" customWidth="1"/>
    <col min="12" max="12" width="30.42578125" style="42" customWidth="1"/>
    <col min="13" max="1025" width="9.140625" style="42" customWidth="1"/>
  </cols>
  <sheetData>
    <row r="1" spans="2:19" ht="12.75" customHeight="1" x14ac:dyDescent="0.2">
      <c r="F1" s="920" t="s">
        <v>51</v>
      </c>
      <c r="G1" s="920"/>
      <c r="H1" s="920"/>
      <c r="I1" s="920"/>
      <c r="J1" s="921" t="s">
        <v>52</v>
      </c>
    </row>
    <row r="2" spans="2:19" ht="13.15" customHeight="1" x14ac:dyDescent="0.2">
      <c r="C2" s="43" t="s">
        <v>53</v>
      </c>
      <c r="F2" s="44"/>
      <c r="H2" s="44"/>
      <c r="I2" s="44"/>
      <c r="J2" s="921"/>
      <c r="O2" s="43" t="s">
        <v>54</v>
      </c>
      <c r="P2" s="45"/>
    </row>
    <row r="3" spans="2:19" ht="19.5" customHeight="1" x14ac:dyDescent="0.3">
      <c r="B3" s="922" t="s">
        <v>55</v>
      </c>
      <c r="C3" s="922"/>
      <c r="D3" s="922"/>
      <c r="E3" s="922"/>
      <c r="F3" s="922"/>
      <c r="G3" s="922"/>
      <c r="H3" s="922"/>
      <c r="I3" s="922"/>
      <c r="J3" s="921"/>
      <c r="L3" s="922" t="s">
        <v>55</v>
      </c>
      <c r="M3" s="922"/>
      <c r="N3" s="922"/>
      <c r="O3" s="922"/>
      <c r="P3" s="922"/>
      <c r="Q3" s="922"/>
      <c r="R3" s="922"/>
      <c r="S3" s="922"/>
    </row>
    <row r="4" spans="2:19" ht="15" hidden="1" customHeight="1" x14ac:dyDescent="0.2">
      <c r="B4" s="923"/>
      <c r="C4" s="923"/>
      <c r="D4" s="923"/>
      <c r="E4" s="923"/>
      <c r="F4" s="923"/>
      <c r="G4" s="923"/>
      <c r="H4" s="923"/>
      <c r="I4" s="923"/>
      <c r="J4" s="921"/>
      <c r="L4" s="923"/>
      <c r="M4" s="923"/>
      <c r="N4" s="923"/>
      <c r="O4" s="923"/>
      <c r="P4" s="923"/>
      <c r="Q4" s="923"/>
      <c r="R4" s="923"/>
      <c r="S4" s="923"/>
    </row>
    <row r="5" spans="2:19" ht="12.75" hidden="1" customHeight="1" x14ac:dyDescent="0.2">
      <c r="B5" s="924" t="s">
        <v>56</v>
      </c>
      <c r="C5" s="924"/>
      <c r="D5" s="924"/>
      <c r="E5" s="924"/>
      <c r="F5" s="924"/>
      <c r="G5" s="924"/>
      <c r="H5" s="924"/>
      <c r="I5" s="924"/>
      <c r="J5" s="921"/>
      <c r="L5" s="924" t="s">
        <v>56</v>
      </c>
      <c r="M5" s="924"/>
      <c r="N5" s="924"/>
      <c r="O5" s="924"/>
      <c r="P5" s="924"/>
      <c r="Q5" s="924"/>
      <c r="R5" s="924"/>
      <c r="S5" s="924"/>
    </row>
    <row r="6" spans="2:19" x14ac:dyDescent="0.2">
      <c r="B6" s="46"/>
      <c r="C6" s="46"/>
      <c r="D6" s="46"/>
      <c r="E6" s="47"/>
      <c r="F6" s="47"/>
      <c r="G6" s="47"/>
      <c r="H6" s="47"/>
      <c r="I6" s="46"/>
      <c r="J6" s="921"/>
      <c r="L6" s="46"/>
      <c r="M6" s="46"/>
      <c r="N6" s="46"/>
      <c r="O6" s="47"/>
      <c r="P6" s="47"/>
      <c r="Q6" s="47"/>
      <c r="R6" s="47"/>
      <c r="S6" s="46"/>
    </row>
    <row r="7" spans="2:19" ht="13.15" customHeight="1" x14ac:dyDescent="0.2">
      <c r="B7" s="917" t="s">
        <v>57</v>
      </c>
      <c r="C7" s="917" t="s">
        <v>58</v>
      </c>
      <c r="D7" s="917" t="s">
        <v>59</v>
      </c>
      <c r="E7" s="918" t="s">
        <v>60</v>
      </c>
      <c r="F7" s="918"/>
      <c r="G7" s="919" t="s">
        <v>61</v>
      </c>
      <c r="H7" s="46"/>
      <c r="I7" s="46"/>
      <c r="K7" s="912" t="s">
        <v>62</v>
      </c>
      <c r="L7" s="914" t="s">
        <v>57</v>
      </c>
      <c r="M7" s="915" t="s">
        <v>63</v>
      </c>
      <c r="N7" s="915" t="s">
        <v>59</v>
      </c>
      <c r="O7" s="916" t="s">
        <v>64</v>
      </c>
      <c r="P7" s="916"/>
      <c r="Q7" s="912" t="s">
        <v>61</v>
      </c>
      <c r="R7" s="912"/>
      <c r="S7" s="912" t="s">
        <v>61</v>
      </c>
    </row>
    <row r="8" spans="2:19" ht="51" x14ac:dyDescent="0.2">
      <c r="B8" s="917"/>
      <c r="C8" s="917"/>
      <c r="D8" s="917"/>
      <c r="E8" s="52" t="s">
        <v>65</v>
      </c>
      <c r="F8" s="49" t="s">
        <v>66</v>
      </c>
      <c r="G8" s="919"/>
      <c r="H8" s="46"/>
      <c r="I8" s="46"/>
      <c r="K8" s="912"/>
      <c r="L8" s="914"/>
      <c r="M8" s="915"/>
      <c r="N8" s="915"/>
      <c r="O8" s="53" t="s">
        <v>65</v>
      </c>
      <c r="P8" s="51" t="s">
        <v>66</v>
      </c>
      <c r="Q8" s="912"/>
      <c r="R8" s="912"/>
      <c r="S8" s="912"/>
    </row>
    <row r="9" spans="2:19" x14ac:dyDescent="0.2">
      <c r="B9" s="54" t="s">
        <v>67</v>
      </c>
      <c r="C9" s="55">
        <v>349.87</v>
      </c>
      <c r="D9" s="50" t="s">
        <v>68</v>
      </c>
      <c r="E9" s="50">
        <v>3.5</v>
      </c>
      <c r="F9" s="50">
        <v>1</v>
      </c>
      <c r="G9" s="56">
        <f t="shared" ref="G9:G44" si="0">C9*E9/F9</f>
        <v>1224.5450000000001</v>
      </c>
      <c r="H9" s="46"/>
      <c r="I9" s="46"/>
      <c r="K9" s="57">
        <v>1</v>
      </c>
      <c r="L9" s="58" t="s">
        <v>67</v>
      </c>
      <c r="M9" s="59"/>
      <c r="N9" s="60" t="s">
        <v>68</v>
      </c>
      <c r="O9" s="60">
        <v>4.5</v>
      </c>
      <c r="P9" s="60">
        <v>2</v>
      </c>
      <c r="Q9" s="61">
        <f t="shared" ref="Q9:Q20" si="1">M9/P9*O9</f>
        <v>0</v>
      </c>
      <c r="R9" s="60">
        <v>1</v>
      </c>
      <c r="S9" s="62">
        <f t="shared" ref="S9:S20" si="2">M9/P9*O9</f>
        <v>0</v>
      </c>
    </row>
    <row r="10" spans="2:19" ht="16.899999999999999" customHeight="1" x14ac:dyDescent="0.2">
      <c r="B10" s="54" t="s">
        <v>69</v>
      </c>
      <c r="C10" s="55">
        <v>599.49</v>
      </c>
      <c r="D10" s="50" t="s">
        <v>68</v>
      </c>
      <c r="E10" s="50">
        <v>2.5</v>
      </c>
      <c r="F10" s="50">
        <v>1.5</v>
      </c>
      <c r="G10" s="56">
        <f t="shared" si="0"/>
        <v>999.15</v>
      </c>
      <c r="H10" s="46"/>
      <c r="I10" s="46"/>
      <c r="K10" s="57">
        <v>2</v>
      </c>
      <c r="L10" s="58" t="s">
        <v>69</v>
      </c>
      <c r="M10" s="59"/>
      <c r="N10" s="60" t="s">
        <v>68</v>
      </c>
      <c r="O10" s="60">
        <v>3</v>
      </c>
      <c r="P10" s="60">
        <v>2</v>
      </c>
      <c r="Q10" s="61">
        <f t="shared" si="1"/>
        <v>0</v>
      </c>
      <c r="R10" s="60">
        <v>1</v>
      </c>
      <c r="S10" s="62">
        <f t="shared" si="2"/>
        <v>0</v>
      </c>
    </row>
    <row r="11" spans="2:19" ht="16.899999999999999" customHeight="1" x14ac:dyDescent="0.2">
      <c r="B11" s="54" t="s">
        <v>70</v>
      </c>
      <c r="C11" s="55">
        <v>100</v>
      </c>
      <c r="D11" s="50" t="s">
        <v>68</v>
      </c>
      <c r="E11" s="50">
        <v>2</v>
      </c>
      <c r="F11" s="50">
        <v>3</v>
      </c>
      <c r="G11" s="56">
        <f t="shared" si="0"/>
        <v>66.666666666666671</v>
      </c>
      <c r="H11" s="46"/>
      <c r="I11" s="46"/>
      <c r="K11" s="57">
        <v>3</v>
      </c>
      <c r="L11" s="58" t="s">
        <v>70</v>
      </c>
      <c r="M11" s="59"/>
      <c r="N11" s="60" t="s">
        <v>68</v>
      </c>
      <c r="O11" s="60">
        <v>1</v>
      </c>
      <c r="P11" s="60">
        <v>4</v>
      </c>
      <c r="Q11" s="61">
        <f t="shared" si="1"/>
        <v>0</v>
      </c>
      <c r="R11" s="60">
        <v>3</v>
      </c>
      <c r="S11" s="62">
        <f t="shared" si="2"/>
        <v>0</v>
      </c>
    </row>
    <row r="12" spans="2:19" ht="16.899999999999999" customHeight="1" x14ac:dyDescent="0.2">
      <c r="B12" s="54" t="s">
        <v>71</v>
      </c>
      <c r="C12" s="55">
        <v>120.81</v>
      </c>
      <c r="D12" s="50" t="s">
        <v>68</v>
      </c>
      <c r="E12" s="50">
        <v>4</v>
      </c>
      <c r="F12" s="50">
        <v>1</v>
      </c>
      <c r="G12" s="56">
        <f t="shared" si="0"/>
        <v>483.24</v>
      </c>
      <c r="H12" s="46"/>
      <c r="I12" s="46"/>
      <c r="K12" s="57">
        <v>4</v>
      </c>
      <c r="L12" s="58" t="s">
        <v>71</v>
      </c>
      <c r="M12" s="59"/>
      <c r="N12" s="60" t="s">
        <v>68</v>
      </c>
      <c r="O12" s="60">
        <v>4.5</v>
      </c>
      <c r="P12" s="60">
        <v>2</v>
      </c>
      <c r="Q12" s="61">
        <f t="shared" si="1"/>
        <v>0</v>
      </c>
      <c r="R12" s="60">
        <v>1</v>
      </c>
      <c r="S12" s="62">
        <f t="shared" si="2"/>
        <v>0</v>
      </c>
    </row>
    <row r="13" spans="2:19" ht="16.899999999999999" customHeight="1" x14ac:dyDescent="0.2">
      <c r="B13" s="54" t="s">
        <v>72</v>
      </c>
      <c r="C13" s="55">
        <v>264.29000000000002</v>
      </c>
      <c r="D13" s="50" t="s">
        <v>68</v>
      </c>
      <c r="E13" s="50">
        <v>3.5</v>
      </c>
      <c r="F13" s="50">
        <v>1.5</v>
      </c>
      <c r="G13" s="56">
        <f t="shared" si="0"/>
        <v>616.67666666666673</v>
      </c>
      <c r="H13" s="46"/>
      <c r="I13" s="46"/>
      <c r="K13" s="57">
        <v>5</v>
      </c>
      <c r="L13" s="58" t="s">
        <v>72</v>
      </c>
      <c r="M13" s="59"/>
      <c r="N13" s="60" t="s">
        <v>68</v>
      </c>
      <c r="O13" s="60">
        <v>4</v>
      </c>
      <c r="P13" s="60">
        <v>2</v>
      </c>
      <c r="Q13" s="61">
        <f t="shared" si="1"/>
        <v>0</v>
      </c>
      <c r="R13" s="60">
        <v>1</v>
      </c>
      <c r="S13" s="62">
        <f t="shared" si="2"/>
        <v>0</v>
      </c>
    </row>
    <row r="14" spans="2:19" ht="16.899999999999999" customHeight="1" x14ac:dyDescent="0.2">
      <c r="B14" s="54" t="s">
        <v>73</v>
      </c>
      <c r="C14" s="55">
        <v>450</v>
      </c>
      <c r="D14" s="50" t="s">
        <v>68</v>
      </c>
      <c r="E14" s="50">
        <v>1</v>
      </c>
      <c r="F14" s="50">
        <v>1</v>
      </c>
      <c r="G14" s="56">
        <f t="shared" si="0"/>
        <v>450</v>
      </c>
      <c r="H14" s="46"/>
      <c r="I14" s="46"/>
      <c r="K14" s="57">
        <v>6</v>
      </c>
      <c r="L14" s="58" t="s">
        <v>74</v>
      </c>
      <c r="M14" s="59"/>
      <c r="N14" s="60" t="s">
        <v>68</v>
      </c>
      <c r="O14" s="60">
        <v>3</v>
      </c>
      <c r="P14" s="60">
        <v>2.5</v>
      </c>
      <c r="Q14" s="61">
        <f t="shared" si="1"/>
        <v>0</v>
      </c>
      <c r="R14" s="60">
        <v>1</v>
      </c>
      <c r="S14" s="62">
        <f t="shared" si="2"/>
        <v>0</v>
      </c>
    </row>
    <row r="15" spans="2:19" ht="16.899999999999999" customHeight="1" x14ac:dyDescent="0.2">
      <c r="B15" s="54" t="s">
        <v>75</v>
      </c>
      <c r="C15" s="55">
        <v>122</v>
      </c>
      <c r="D15" s="50" t="s">
        <v>68</v>
      </c>
      <c r="E15" s="50">
        <v>2</v>
      </c>
      <c r="F15" s="50">
        <v>1</v>
      </c>
      <c r="G15" s="56">
        <f t="shared" si="0"/>
        <v>244</v>
      </c>
      <c r="H15" s="46"/>
      <c r="I15" s="46"/>
      <c r="K15" s="57">
        <v>7</v>
      </c>
      <c r="L15" s="58" t="s">
        <v>76</v>
      </c>
      <c r="M15" s="59"/>
      <c r="N15" s="60" t="s">
        <v>68</v>
      </c>
      <c r="O15" s="60">
        <v>1</v>
      </c>
      <c r="P15" s="60">
        <v>5</v>
      </c>
      <c r="Q15" s="61">
        <f t="shared" si="1"/>
        <v>0</v>
      </c>
      <c r="R15" s="60">
        <v>1</v>
      </c>
      <c r="S15" s="62">
        <f t="shared" si="2"/>
        <v>0</v>
      </c>
    </row>
    <row r="16" spans="2:19" ht="16.899999999999999" customHeight="1" x14ac:dyDescent="0.2">
      <c r="B16" s="54" t="s">
        <v>77</v>
      </c>
      <c r="C16" s="55">
        <v>1320</v>
      </c>
      <c r="D16" s="50" t="s">
        <v>68</v>
      </c>
      <c r="E16" s="50">
        <v>1</v>
      </c>
      <c r="F16" s="50">
        <v>5</v>
      </c>
      <c r="G16" s="56">
        <f t="shared" si="0"/>
        <v>264</v>
      </c>
      <c r="H16" s="46"/>
      <c r="I16" s="46"/>
      <c r="K16" s="57">
        <v>8</v>
      </c>
      <c r="L16" s="58" t="s">
        <v>77</v>
      </c>
      <c r="M16" s="59"/>
      <c r="N16" s="60" t="s">
        <v>68</v>
      </c>
      <c r="O16" s="60">
        <v>2</v>
      </c>
      <c r="P16" s="60">
        <v>5</v>
      </c>
      <c r="Q16" s="61">
        <f t="shared" si="1"/>
        <v>0</v>
      </c>
      <c r="R16" s="60">
        <v>5</v>
      </c>
      <c r="S16" s="62">
        <f t="shared" si="2"/>
        <v>0</v>
      </c>
    </row>
    <row r="17" spans="2:19" x14ac:dyDescent="0.2">
      <c r="B17" s="54" t="s">
        <v>78</v>
      </c>
      <c r="C17" s="55">
        <v>3100</v>
      </c>
      <c r="D17" s="50" t="s">
        <v>68</v>
      </c>
      <c r="E17" s="50">
        <v>1</v>
      </c>
      <c r="F17" s="50">
        <v>4.5</v>
      </c>
      <c r="G17" s="56">
        <f t="shared" si="0"/>
        <v>688.88888888888891</v>
      </c>
      <c r="H17" s="46"/>
      <c r="I17" s="46"/>
      <c r="K17" s="57">
        <v>9</v>
      </c>
      <c r="L17" s="58" t="s">
        <v>78</v>
      </c>
      <c r="M17" s="59"/>
      <c r="N17" s="60" t="s">
        <v>68</v>
      </c>
      <c r="O17" s="60">
        <v>1</v>
      </c>
      <c r="P17" s="60">
        <v>5</v>
      </c>
      <c r="Q17" s="61">
        <f t="shared" si="1"/>
        <v>0</v>
      </c>
      <c r="R17" s="60">
        <v>4</v>
      </c>
      <c r="S17" s="62">
        <f t="shared" si="2"/>
        <v>0</v>
      </c>
    </row>
    <row r="18" spans="2:19" ht="13.9" customHeight="1" x14ac:dyDescent="0.2">
      <c r="B18" s="54" t="s">
        <v>79</v>
      </c>
      <c r="C18" s="55">
        <v>2250</v>
      </c>
      <c r="D18" s="50" t="s">
        <v>68</v>
      </c>
      <c r="E18" s="50">
        <v>1</v>
      </c>
      <c r="F18" s="50">
        <v>5</v>
      </c>
      <c r="G18" s="56">
        <f t="shared" si="0"/>
        <v>450</v>
      </c>
      <c r="H18" s="46"/>
      <c r="I18" s="46"/>
      <c r="K18" s="57">
        <v>10</v>
      </c>
      <c r="L18" s="58" t="s">
        <v>79</v>
      </c>
      <c r="M18" s="59"/>
      <c r="N18" s="60" t="s">
        <v>68</v>
      </c>
      <c r="O18" s="60">
        <v>1</v>
      </c>
      <c r="P18" s="60">
        <v>5</v>
      </c>
      <c r="Q18" s="61">
        <f t="shared" si="1"/>
        <v>0</v>
      </c>
      <c r="R18" s="60">
        <v>5</v>
      </c>
      <c r="S18" s="62">
        <f t="shared" si="2"/>
        <v>0</v>
      </c>
    </row>
    <row r="19" spans="2:19" ht="13.9" customHeight="1" x14ac:dyDescent="0.2">
      <c r="B19" s="54" t="s">
        <v>80</v>
      </c>
      <c r="C19" s="55">
        <v>600.29</v>
      </c>
      <c r="D19" s="50" t="s">
        <v>68</v>
      </c>
      <c r="E19" s="50">
        <v>1</v>
      </c>
      <c r="F19" s="50">
        <v>5</v>
      </c>
      <c r="G19" s="56">
        <f t="shared" si="0"/>
        <v>120.05799999999999</v>
      </c>
      <c r="H19" s="46"/>
      <c r="I19" s="46"/>
      <c r="K19" s="57">
        <v>11</v>
      </c>
      <c r="L19" s="58" t="s">
        <v>80</v>
      </c>
      <c r="M19" s="59"/>
      <c r="N19" s="60" t="s">
        <v>68</v>
      </c>
      <c r="O19" s="60">
        <v>1</v>
      </c>
      <c r="P19" s="60">
        <v>4</v>
      </c>
      <c r="Q19" s="61">
        <f t="shared" si="1"/>
        <v>0</v>
      </c>
      <c r="R19" s="60">
        <v>5</v>
      </c>
      <c r="S19" s="62">
        <f t="shared" si="2"/>
        <v>0</v>
      </c>
    </row>
    <row r="20" spans="2:19" ht="13.9" customHeight="1" x14ac:dyDescent="0.2">
      <c r="B20" s="54" t="s">
        <v>81</v>
      </c>
      <c r="C20" s="55">
        <v>279</v>
      </c>
      <c r="D20" s="50" t="s">
        <v>68</v>
      </c>
      <c r="E20" s="50">
        <v>0.5</v>
      </c>
      <c r="F20" s="50">
        <v>2.5</v>
      </c>
      <c r="G20" s="56">
        <f t="shared" si="0"/>
        <v>55.8</v>
      </c>
      <c r="H20" s="46"/>
      <c r="I20" s="46"/>
      <c r="K20" s="57">
        <v>12</v>
      </c>
      <c r="L20" s="58" t="s">
        <v>81</v>
      </c>
      <c r="M20" s="59"/>
      <c r="N20" s="60" t="s">
        <v>68</v>
      </c>
      <c r="O20" s="60">
        <v>1</v>
      </c>
      <c r="P20" s="60">
        <v>5</v>
      </c>
      <c r="Q20" s="61">
        <f t="shared" si="1"/>
        <v>0</v>
      </c>
      <c r="R20" s="60" t="s">
        <v>82</v>
      </c>
      <c r="S20" s="62">
        <f t="shared" si="2"/>
        <v>0</v>
      </c>
    </row>
    <row r="21" spans="2:19" ht="13.9" customHeight="1" x14ac:dyDescent="0.2">
      <c r="B21" s="63" t="s">
        <v>83</v>
      </c>
      <c r="C21" s="55">
        <v>171.34</v>
      </c>
      <c r="D21" s="48" t="s">
        <v>68</v>
      </c>
      <c r="E21" s="48">
        <v>1</v>
      </c>
      <c r="F21" s="48">
        <v>0.5</v>
      </c>
      <c r="G21" s="64">
        <f t="shared" si="0"/>
        <v>342.68</v>
      </c>
      <c r="H21" s="46"/>
      <c r="I21" s="46"/>
      <c r="K21" s="65"/>
      <c r="L21" s="66"/>
      <c r="M21" s="67"/>
      <c r="N21" s="68"/>
      <c r="O21" s="68"/>
      <c r="P21" s="68"/>
      <c r="Q21" s="61"/>
      <c r="R21" s="60"/>
      <c r="S21" s="62"/>
    </row>
    <row r="22" spans="2:19" x14ac:dyDescent="0.2">
      <c r="B22" s="69" t="s">
        <v>84</v>
      </c>
      <c r="C22" s="70">
        <v>8120</v>
      </c>
      <c r="D22" s="50" t="s">
        <v>68</v>
      </c>
      <c r="E22" s="50">
        <v>0.5</v>
      </c>
      <c r="F22" s="50">
        <v>2.5</v>
      </c>
      <c r="G22" s="56">
        <f t="shared" si="0"/>
        <v>1624</v>
      </c>
      <c r="H22" s="46"/>
      <c r="I22" s="46"/>
      <c r="K22" s="71"/>
      <c r="L22" s="72" t="s">
        <v>85</v>
      </c>
      <c r="M22" s="73" t="s">
        <v>86</v>
      </c>
      <c r="N22" s="73" t="s">
        <v>86</v>
      </c>
      <c r="O22" s="73" t="s">
        <v>86</v>
      </c>
      <c r="P22" s="73" t="s">
        <v>86</v>
      </c>
      <c r="Q22" s="74">
        <f>SUM(Q9:Q20)</f>
        <v>0</v>
      </c>
      <c r="R22" s="73" t="s">
        <v>86</v>
      </c>
      <c r="S22" s="75">
        <f>SUM(S9:S20)</f>
        <v>0</v>
      </c>
    </row>
    <row r="23" spans="2:19" ht="25.5" x14ac:dyDescent="0.2">
      <c r="B23" s="69" t="s">
        <v>87</v>
      </c>
      <c r="C23" s="70">
        <v>6170.5</v>
      </c>
      <c r="D23" s="50" t="s">
        <v>68</v>
      </c>
      <c r="E23" s="50">
        <v>0.5</v>
      </c>
      <c r="F23" s="50">
        <v>2</v>
      </c>
      <c r="G23" s="56">
        <f t="shared" si="0"/>
        <v>1542.625</v>
      </c>
      <c r="H23" s="46"/>
      <c r="I23" s="46"/>
      <c r="L23" s="71" t="s">
        <v>88</v>
      </c>
      <c r="M23" s="76"/>
      <c r="N23" s="76"/>
      <c r="O23" s="76"/>
      <c r="P23" s="72"/>
      <c r="Q23" s="77">
        <v>0</v>
      </c>
      <c r="R23" s="78"/>
      <c r="S23" s="79"/>
    </row>
    <row r="24" spans="2:19" ht="38.25" x14ac:dyDescent="0.2">
      <c r="B24" s="69" t="s">
        <v>89</v>
      </c>
      <c r="C24" s="70">
        <v>1358.92</v>
      </c>
      <c r="D24" s="50" t="s">
        <v>68</v>
      </c>
      <c r="E24" s="50">
        <v>3</v>
      </c>
      <c r="F24" s="50">
        <v>1</v>
      </c>
      <c r="G24" s="56">
        <f t="shared" si="0"/>
        <v>4076.76</v>
      </c>
      <c r="H24" s="46"/>
      <c r="I24" s="46"/>
      <c r="L24" s="71" t="s">
        <v>90</v>
      </c>
      <c r="M24" s="76"/>
      <c r="N24" s="76"/>
      <c r="O24" s="76"/>
      <c r="P24" s="72"/>
      <c r="Q24" s="80">
        <f>Q23*Q22</f>
        <v>0</v>
      </c>
      <c r="R24" s="81"/>
      <c r="S24" s="82">
        <f>Q22*S23</f>
        <v>0</v>
      </c>
    </row>
    <row r="25" spans="2:19" ht="25.5" customHeight="1" x14ac:dyDescent="0.2">
      <c r="B25" s="69" t="s">
        <v>91</v>
      </c>
      <c r="C25" s="70">
        <v>2334.2600000000002</v>
      </c>
      <c r="D25" s="50" t="s">
        <v>68</v>
      </c>
      <c r="E25" s="50">
        <v>1</v>
      </c>
      <c r="F25" s="50">
        <v>3.5</v>
      </c>
      <c r="G25" s="56">
        <f t="shared" si="0"/>
        <v>666.93142857142868</v>
      </c>
      <c r="H25" s="46"/>
      <c r="I25" s="46"/>
      <c r="K25" s="908" t="s">
        <v>92</v>
      </c>
      <c r="L25" s="908"/>
      <c r="M25" s="908"/>
      <c r="N25" s="908"/>
      <c r="O25" s="908"/>
      <c r="P25" s="908"/>
      <c r="Q25" s="908"/>
    </row>
    <row r="26" spans="2:19" ht="25.5" x14ac:dyDescent="0.2">
      <c r="B26" s="69" t="s">
        <v>93</v>
      </c>
      <c r="C26" s="70">
        <v>2582.5100000000002</v>
      </c>
      <c r="D26" s="50" t="s">
        <v>68</v>
      </c>
      <c r="E26" s="50">
        <v>1</v>
      </c>
      <c r="F26" s="50">
        <v>3</v>
      </c>
      <c r="G26" s="56">
        <f t="shared" si="0"/>
        <v>860.8366666666667</v>
      </c>
      <c r="H26" s="46"/>
      <c r="I26" s="46"/>
      <c r="K26" s="909" t="s">
        <v>94</v>
      </c>
      <c r="L26" s="909"/>
      <c r="M26" s="909"/>
      <c r="N26" s="909"/>
      <c r="O26" s="909"/>
      <c r="P26" s="909"/>
      <c r="Q26" s="909"/>
    </row>
    <row r="27" spans="2:19" ht="25.5" customHeight="1" x14ac:dyDescent="0.2">
      <c r="B27" s="69" t="s">
        <v>95</v>
      </c>
      <c r="C27" s="70">
        <v>925.72</v>
      </c>
      <c r="D27" s="50" t="s">
        <v>68</v>
      </c>
      <c r="E27" s="50">
        <v>2</v>
      </c>
      <c r="F27" s="50">
        <v>2.5</v>
      </c>
      <c r="G27" s="56">
        <f t="shared" si="0"/>
        <v>740.57600000000002</v>
      </c>
      <c r="H27" s="46"/>
      <c r="I27" s="46"/>
      <c r="K27" s="911" t="s">
        <v>4</v>
      </c>
      <c r="L27" s="911" t="s">
        <v>57</v>
      </c>
      <c r="M27" s="911" t="s">
        <v>96</v>
      </c>
      <c r="N27" s="911" t="s">
        <v>59</v>
      </c>
      <c r="O27" s="911" t="s">
        <v>97</v>
      </c>
      <c r="P27" s="913" t="s">
        <v>98</v>
      </c>
      <c r="Q27" s="911" t="s">
        <v>61</v>
      </c>
    </row>
    <row r="28" spans="2:19" x14ac:dyDescent="0.2">
      <c r="B28" s="69" t="s">
        <v>99</v>
      </c>
      <c r="C28" s="70">
        <v>651.66999999999996</v>
      </c>
      <c r="D28" s="50" t="s">
        <v>68</v>
      </c>
      <c r="E28" s="50">
        <v>1.5</v>
      </c>
      <c r="F28" s="50">
        <v>2</v>
      </c>
      <c r="G28" s="56">
        <f t="shared" si="0"/>
        <v>488.75249999999994</v>
      </c>
      <c r="H28" s="46"/>
      <c r="I28" s="46"/>
      <c r="K28" s="911"/>
      <c r="L28" s="911"/>
      <c r="M28" s="911"/>
      <c r="N28" s="911"/>
      <c r="O28" s="911"/>
      <c r="P28" s="913"/>
      <c r="Q28" s="911"/>
    </row>
    <row r="29" spans="2:19" x14ac:dyDescent="0.2">
      <c r="B29" s="69" t="s">
        <v>100</v>
      </c>
      <c r="C29" s="70">
        <v>187.5</v>
      </c>
      <c r="D29" s="50" t="s">
        <v>68</v>
      </c>
      <c r="E29" s="50">
        <v>5</v>
      </c>
      <c r="F29" s="50">
        <v>1</v>
      </c>
      <c r="G29" s="56">
        <f t="shared" si="0"/>
        <v>937.5</v>
      </c>
      <c r="H29" s="46"/>
      <c r="I29" s="46"/>
      <c r="K29" s="60">
        <v>1</v>
      </c>
      <c r="L29" s="60">
        <v>2</v>
      </c>
      <c r="M29" s="60">
        <v>3</v>
      </c>
      <c r="N29" s="60">
        <v>4</v>
      </c>
      <c r="O29" s="60">
        <v>5</v>
      </c>
      <c r="P29" s="60">
        <v>6</v>
      </c>
      <c r="Q29" s="83">
        <v>9</v>
      </c>
    </row>
    <row r="30" spans="2:19" ht="12.75" customHeight="1" x14ac:dyDescent="0.2">
      <c r="B30" s="69" t="s">
        <v>101</v>
      </c>
      <c r="C30" s="70">
        <v>390.36</v>
      </c>
      <c r="D30" s="50" t="s">
        <v>68</v>
      </c>
      <c r="E30" s="50">
        <v>2.5</v>
      </c>
      <c r="F30" s="50">
        <v>1</v>
      </c>
      <c r="G30" s="56">
        <f t="shared" si="0"/>
        <v>975.90000000000009</v>
      </c>
      <c r="H30" s="46"/>
      <c r="I30" s="46"/>
      <c r="K30" s="904" t="s">
        <v>102</v>
      </c>
      <c r="L30" s="904"/>
      <c r="M30" s="904"/>
      <c r="N30" s="904"/>
      <c r="O30" s="904"/>
      <c r="P30" s="904"/>
      <c r="Q30" s="904"/>
    </row>
    <row r="31" spans="2:19" ht="13.15" customHeight="1" x14ac:dyDescent="0.2">
      <c r="B31" s="69" t="s">
        <v>103</v>
      </c>
      <c r="C31" s="70">
        <v>311.18</v>
      </c>
      <c r="D31" s="50" t="s">
        <v>68</v>
      </c>
      <c r="E31" s="50">
        <v>1</v>
      </c>
      <c r="F31" s="50">
        <v>0.5</v>
      </c>
      <c r="G31" s="56">
        <f t="shared" si="0"/>
        <v>622.36</v>
      </c>
      <c r="H31" s="46"/>
      <c r="I31" s="46"/>
      <c r="K31" s="60">
        <v>1</v>
      </c>
      <c r="L31" s="84" t="s">
        <v>104</v>
      </c>
      <c r="M31" s="70"/>
      <c r="N31" s="60" t="s">
        <v>68</v>
      </c>
      <c r="O31" s="60">
        <v>1</v>
      </c>
      <c r="P31" s="60">
        <v>2</v>
      </c>
      <c r="Q31" s="85">
        <f>M31/P31*O31</f>
        <v>0</v>
      </c>
    </row>
    <row r="32" spans="2:19" x14ac:dyDescent="0.2">
      <c r="B32" s="69" t="s">
        <v>105</v>
      </c>
      <c r="C32" s="70">
        <v>484.43</v>
      </c>
      <c r="D32" s="50" t="s">
        <v>68</v>
      </c>
      <c r="E32" s="50">
        <v>1.5</v>
      </c>
      <c r="F32" s="50">
        <v>1</v>
      </c>
      <c r="G32" s="56">
        <f t="shared" si="0"/>
        <v>726.64499999999998</v>
      </c>
      <c r="H32" s="46"/>
      <c r="I32" s="46"/>
      <c r="K32" s="60">
        <v>2</v>
      </c>
      <c r="L32" s="84" t="s">
        <v>106</v>
      </c>
      <c r="M32" s="70"/>
      <c r="N32" s="60" t="s">
        <v>107</v>
      </c>
      <c r="O32" s="60">
        <v>1</v>
      </c>
      <c r="P32" s="60">
        <v>2</v>
      </c>
      <c r="Q32" s="85">
        <f>M32/P32*O32</f>
        <v>0</v>
      </c>
    </row>
    <row r="33" spans="1:17" ht="25.5" x14ac:dyDescent="0.2">
      <c r="B33" s="69" t="s">
        <v>108</v>
      </c>
      <c r="C33" s="70">
        <v>4281.92</v>
      </c>
      <c r="D33" s="50" t="s">
        <v>68</v>
      </c>
      <c r="E33" s="50">
        <v>0.75</v>
      </c>
      <c r="F33" s="50">
        <v>0.75</v>
      </c>
      <c r="G33" s="56">
        <f t="shared" si="0"/>
        <v>4281.92</v>
      </c>
      <c r="H33" s="46"/>
      <c r="I33" s="46"/>
      <c r="K33" s="60">
        <v>3</v>
      </c>
      <c r="L33" s="84" t="s">
        <v>109</v>
      </c>
      <c r="M33" s="70"/>
      <c r="N33" s="60" t="s">
        <v>107</v>
      </c>
      <c r="O33" s="60" t="s">
        <v>82</v>
      </c>
      <c r="P33" s="60" t="s">
        <v>82</v>
      </c>
      <c r="Q33" s="85"/>
    </row>
    <row r="34" spans="1:17" x14ac:dyDescent="0.2">
      <c r="B34" s="69" t="s">
        <v>110</v>
      </c>
      <c r="C34" s="70">
        <v>10</v>
      </c>
      <c r="D34" s="50" t="s">
        <v>68</v>
      </c>
      <c r="E34" s="50">
        <v>4</v>
      </c>
      <c r="F34" s="50">
        <v>1</v>
      </c>
      <c r="G34" s="56">
        <f t="shared" si="0"/>
        <v>40</v>
      </c>
      <c r="H34" s="46"/>
      <c r="I34" s="46"/>
      <c r="K34" s="60">
        <v>4</v>
      </c>
      <c r="L34" s="84" t="s">
        <v>111</v>
      </c>
      <c r="M34" s="70"/>
      <c r="N34" s="60" t="s">
        <v>107</v>
      </c>
      <c r="O34" s="60" t="s">
        <v>82</v>
      </c>
      <c r="P34" s="60" t="s">
        <v>82</v>
      </c>
      <c r="Q34" s="85"/>
    </row>
    <row r="35" spans="1:17" ht="25.5" x14ac:dyDescent="0.2">
      <c r="B35" s="69" t="s">
        <v>112</v>
      </c>
      <c r="C35" s="70">
        <v>92.59</v>
      </c>
      <c r="D35" s="50" t="s">
        <v>113</v>
      </c>
      <c r="E35" s="50">
        <v>1</v>
      </c>
      <c r="F35" s="50">
        <v>0.5</v>
      </c>
      <c r="G35" s="56">
        <f t="shared" si="0"/>
        <v>185.18</v>
      </c>
      <c r="H35" s="46"/>
      <c r="I35" s="46"/>
      <c r="K35" s="60">
        <v>5</v>
      </c>
      <c r="L35" s="84" t="s">
        <v>114</v>
      </c>
      <c r="M35" s="70"/>
      <c r="N35" s="60" t="s">
        <v>107</v>
      </c>
      <c r="O35" s="60" t="s">
        <v>82</v>
      </c>
      <c r="P35" s="60" t="s">
        <v>82</v>
      </c>
      <c r="Q35" s="85"/>
    </row>
    <row r="36" spans="1:17" ht="26.45" customHeight="1" x14ac:dyDescent="0.2">
      <c r="B36" s="69" t="s">
        <v>115</v>
      </c>
      <c r="C36" s="70">
        <v>49.5</v>
      </c>
      <c r="D36" s="50" t="s">
        <v>113</v>
      </c>
      <c r="E36" s="50">
        <v>2.75</v>
      </c>
      <c r="F36" s="50">
        <v>1</v>
      </c>
      <c r="G36" s="56">
        <f t="shared" si="0"/>
        <v>136.125</v>
      </c>
      <c r="H36" s="46"/>
      <c r="I36" s="46"/>
      <c r="K36" s="60">
        <v>6</v>
      </c>
      <c r="L36" s="84" t="s">
        <v>116</v>
      </c>
      <c r="M36" s="70"/>
      <c r="N36" s="60" t="s">
        <v>117</v>
      </c>
      <c r="O36" s="60" t="s">
        <v>82</v>
      </c>
      <c r="P36" s="60" t="s">
        <v>82</v>
      </c>
      <c r="Q36" s="85"/>
    </row>
    <row r="37" spans="1:17" ht="25.5" x14ac:dyDescent="0.2">
      <c r="B37" s="69" t="s">
        <v>118</v>
      </c>
      <c r="C37" s="70">
        <v>241.93</v>
      </c>
      <c r="D37" s="50" t="s">
        <v>113</v>
      </c>
      <c r="E37" s="50">
        <v>1.5</v>
      </c>
      <c r="F37" s="50">
        <v>0.5</v>
      </c>
      <c r="G37" s="56">
        <f t="shared" si="0"/>
        <v>725.79</v>
      </c>
      <c r="H37" s="46"/>
      <c r="I37" s="46"/>
      <c r="K37" s="60">
        <v>7</v>
      </c>
      <c r="L37" s="84" t="s">
        <v>119</v>
      </c>
      <c r="M37" s="70"/>
      <c r="N37" s="60" t="s">
        <v>107</v>
      </c>
      <c r="O37" s="60">
        <v>4</v>
      </c>
      <c r="P37" s="60">
        <v>2</v>
      </c>
      <c r="Q37" s="85">
        <f t="shared" ref="Q37:Q51" si="3">M37/P37*O37</f>
        <v>0</v>
      </c>
    </row>
    <row r="38" spans="1:17" ht="25.5" x14ac:dyDescent="0.2">
      <c r="B38" s="69" t="s">
        <v>120</v>
      </c>
      <c r="C38" s="70">
        <v>776.02</v>
      </c>
      <c r="D38" s="50" t="s">
        <v>68</v>
      </c>
      <c r="E38" s="50">
        <v>0.5</v>
      </c>
      <c r="F38" s="50">
        <v>1</v>
      </c>
      <c r="G38" s="56">
        <f t="shared" si="0"/>
        <v>388.01</v>
      </c>
      <c r="H38" s="46"/>
      <c r="I38" s="46"/>
      <c r="K38" s="60">
        <v>8</v>
      </c>
      <c r="L38" s="84" t="s">
        <v>121</v>
      </c>
      <c r="M38" s="70"/>
      <c r="N38" s="60" t="s">
        <v>68</v>
      </c>
      <c r="O38" s="60">
        <v>4</v>
      </c>
      <c r="P38" s="60">
        <v>2</v>
      </c>
      <c r="Q38" s="85">
        <f t="shared" si="3"/>
        <v>0</v>
      </c>
    </row>
    <row r="39" spans="1:17" ht="25.5" x14ac:dyDescent="0.2">
      <c r="B39" s="69" t="s">
        <v>122</v>
      </c>
      <c r="C39" s="70">
        <v>290</v>
      </c>
      <c r="D39" s="50" t="s">
        <v>68</v>
      </c>
      <c r="E39" s="50">
        <v>0.75</v>
      </c>
      <c r="F39" s="50">
        <v>1.25</v>
      </c>
      <c r="G39" s="56">
        <f t="shared" si="0"/>
        <v>174</v>
      </c>
      <c r="H39" s="46"/>
      <c r="I39" s="46"/>
      <c r="K39" s="60">
        <v>9</v>
      </c>
      <c r="L39" s="84" t="s">
        <v>123</v>
      </c>
      <c r="M39" s="70"/>
      <c r="N39" s="60" t="s">
        <v>107</v>
      </c>
      <c r="O39" s="60">
        <v>2</v>
      </c>
      <c r="P39" s="60">
        <v>1</v>
      </c>
      <c r="Q39" s="85">
        <f t="shared" si="3"/>
        <v>0</v>
      </c>
    </row>
    <row r="40" spans="1:17" x14ac:dyDescent="0.2">
      <c r="B40" s="69" t="s">
        <v>124</v>
      </c>
      <c r="C40" s="70">
        <v>390</v>
      </c>
      <c r="D40" s="50" t="s">
        <v>68</v>
      </c>
      <c r="E40" s="50">
        <v>0.5</v>
      </c>
      <c r="F40" s="50">
        <v>2</v>
      </c>
      <c r="G40" s="56">
        <f t="shared" si="0"/>
        <v>97.5</v>
      </c>
      <c r="H40" s="46"/>
      <c r="I40" s="46"/>
      <c r="K40" s="60">
        <v>10</v>
      </c>
      <c r="L40" s="84" t="s">
        <v>125</v>
      </c>
      <c r="M40" s="70"/>
      <c r="N40" s="60" t="s">
        <v>107</v>
      </c>
      <c r="O40" s="60">
        <v>4</v>
      </c>
      <c r="P40" s="60">
        <v>1</v>
      </c>
      <c r="Q40" s="85">
        <f t="shared" si="3"/>
        <v>0</v>
      </c>
    </row>
    <row r="41" spans="1:17" ht="25.5" x14ac:dyDescent="0.2">
      <c r="B41" s="69" t="s">
        <v>126</v>
      </c>
      <c r="C41" s="70">
        <v>1876.44</v>
      </c>
      <c r="D41" s="50" t="s">
        <v>113</v>
      </c>
      <c r="E41" s="50">
        <v>0.5</v>
      </c>
      <c r="F41" s="50">
        <v>1.5</v>
      </c>
      <c r="G41" s="56">
        <f t="shared" si="0"/>
        <v>625.48</v>
      </c>
      <c r="H41" s="46"/>
      <c r="I41" s="46"/>
      <c r="K41" s="60">
        <v>11</v>
      </c>
      <c r="L41" s="84" t="s">
        <v>127</v>
      </c>
      <c r="M41" s="70"/>
      <c r="N41" s="60" t="s">
        <v>117</v>
      </c>
      <c r="O41" s="60">
        <v>1</v>
      </c>
      <c r="P41" s="60">
        <v>1</v>
      </c>
      <c r="Q41" s="85">
        <f t="shared" si="3"/>
        <v>0</v>
      </c>
    </row>
    <row r="42" spans="1:17" x14ac:dyDescent="0.2">
      <c r="B42" s="69" t="s">
        <v>128</v>
      </c>
      <c r="C42" s="70">
        <v>1702.22</v>
      </c>
      <c r="D42" s="50" t="s">
        <v>113</v>
      </c>
      <c r="E42" s="50">
        <v>0.5</v>
      </c>
      <c r="F42" s="50">
        <v>1.5</v>
      </c>
      <c r="G42" s="56">
        <f t="shared" si="0"/>
        <v>567.40666666666664</v>
      </c>
      <c r="H42" s="46"/>
      <c r="I42" s="46"/>
      <c r="K42" s="60">
        <v>12</v>
      </c>
      <c r="L42" s="84" t="s">
        <v>129</v>
      </c>
      <c r="M42" s="70"/>
      <c r="N42" s="60" t="s">
        <v>107</v>
      </c>
      <c r="O42" s="60">
        <v>1</v>
      </c>
      <c r="P42" s="60">
        <v>1</v>
      </c>
      <c r="Q42" s="85">
        <f t="shared" si="3"/>
        <v>0</v>
      </c>
    </row>
    <row r="43" spans="1:17" x14ac:dyDescent="0.2">
      <c r="B43" s="69" t="s">
        <v>130</v>
      </c>
      <c r="C43" s="70">
        <v>346.98</v>
      </c>
      <c r="D43" s="50" t="s">
        <v>113</v>
      </c>
      <c r="E43" s="50">
        <v>0.5</v>
      </c>
      <c r="F43" s="50">
        <v>1</v>
      </c>
      <c r="G43" s="56">
        <f t="shared" si="0"/>
        <v>173.49</v>
      </c>
      <c r="H43" s="46"/>
      <c r="I43" s="46"/>
      <c r="K43" s="60">
        <v>13</v>
      </c>
      <c r="L43" s="84" t="s">
        <v>131</v>
      </c>
      <c r="M43" s="70"/>
      <c r="N43" s="60" t="s">
        <v>68</v>
      </c>
      <c r="O43" s="60">
        <v>1</v>
      </c>
      <c r="P43" s="60">
        <v>1</v>
      </c>
      <c r="Q43" s="85">
        <f t="shared" si="3"/>
        <v>0</v>
      </c>
    </row>
    <row r="44" spans="1:17" x14ac:dyDescent="0.2">
      <c r="B44" s="69" t="s">
        <v>132</v>
      </c>
      <c r="C44" s="70">
        <v>260</v>
      </c>
      <c r="D44" s="50" t="s">
        <v>113</v>
      </c>
      <c r="E44" s="50">
        <v>0.5</v>
      </c>
      <c r="F44" s="50">
        <v>0.5</v>
      </c>
      <c r="G44" s="56">
        <f t="shared" si="0"/>
        <v>260</v>
      </c>
      <c r="H44" s="46"/>
      <c r="I44" s="46"/>
      <c r="K44" s="60">
        <v>14</v>
      </c>
      <c r="L44" s="84" t="s">
        <v>133</v>
      </c>
      <c r="M44" s="70"/>
      <c r="N44" s="60" t="s">
        <v>107</v>
      </c>
      <c r="O44" s="60">
        <v>1</v>
      </c>
      <c r="P44" s="60">
        <v>1</v>
      </c>
      <c r="Q44" s="85">
        <f t="shared" si="3"/>
        <v>0</v>
      </c>
    </row>
    <row r="45" spans="1:17" x14ac:dyDescent="0.2">
      <c r="B45" s="86" t="s">
        <v>85</v>
      </c>
      <c r="C45" s="87" t="s">
        <v>86</v>
      </c>
      <c r="D45" s="87" t="s">
        <v>86</v>
      </c>
      <c r="E45" s="87" t="s">
        <v>86</v>
      </c>
      <c r="F45" s="87" t="s">
        <v>86</v>
      </c>
      <c r="G45" s="88">
        <f>SUM(G9:G44)</f>
        <v>26923.493484126986</v>
      </c>
      <c r="H45" s="46"/>
      <c r="I45" s="46"/>
      <c r="K45" s="60">
        <v>15</v>
      </c>
      <c r="L45" s="84" t="s">
        <v>134</v>
      </c>
      <c r="M45" s="70"/>
      <c r="N45" s="60" t="s">
        <v>107</v>
      </c>
      <c r="O45" s="60">
        <v>1</v>
      </c>
      <c r="P45" s="60">
        <v>2</v>
      </c>
      <c r="Q45" s="85">
        <f t="shared" si="3"/>
        <v>0</v>
      </c>
    </row>
    <row r="46" spans="1:17" x14ac:dyDescent="0.2">
      <c r="B46" s="89"/>
      <c r="C46" s="89"/>
      <c r="D46" s="89"/>
      <c r="E46" s="89"/>
      <c r="F46" s="89"/>
      <c r="G46" s="90"/>
      <c r="H46" s="46"/>
      <c r="I46" s="46"/>
      <c r="K46" s="60">
        <v>16</v>
      </c>
      <c r="L46" s="84" t="s">
        <v>135</v>
      </c>
      <c r="M46" s="70"/>
      <c r="N46" s="60" t="s">
        <v>107</v>
      </c>
      <c r="O46" s="60">
        <v>1</v>
      </c>
      <c r="P46" s="60">
        <v>1</v>
      </c>
      <c r="Q46" s="85">
        <f t="shared" si="3"/>
        <v>0</v>
      </c>
    </row>
    <row r="47" spans="1:17" ht="15.75" x14ac:dyDescent="0.25">
      <c r="A47" s="89"/>
      <c r="B47" s="91" t="s">
        <v>136</v>
      </c>
      <c r="C47" s="91"/>
      <c r="D47" s="91"/>
      <c r="E47" s="91"/>
      <c r="F47" s="91"/>
      <c r="G47" s="92">
        <v>130</v>
      </c>
      <c r="J47" s="93"/>
      <c r="K47" s="60">
        <v>17</v>
      </c>
      <c r="L47" s="84" t="s">
        <v>137</v>
      </c>
      <c r="M47" s="70"/>
      <c r="N47" s="60" t="s">
        <v>107</v>
      </c>
      <c r="O47" s="60">
        <v>1</v>
      </c>
      <c r="P47" s="60">
        <v>2</v>
      </c>
      <c r="Q47" s="85">
        <f t="shared" si="3"/>
        <v>0</v>
      </c>
    </row>
    <row r="48" spans="1:17" ht="52.9" hidden="1" customHeight="1" x14ac:dyDescent="0.25">
      <c r="B48" s="94"/>
      <c r="C48" s="94"/>
      <c r="D48" s="94"/>
      <c r="E48" s="94"/>
      <c r="F48" s="94"/>
      <c r="G48" s="95"/>
      <c r="K48" s="60">
        <v>18</v>
      </c>
      <c r="L48" s="84" t="s">
        <v>138</v>
      </c>
      <c r="M48" s="70"/>
      <c r="N48" s="60" t="s">
        <v>107</v>
      </c>
      <c r="O48" s="60">
        <v>8</v>
      </c>
      <c r="P48" s="60">
        <v>1</v>
      </c>
      <c r="Q48" s="85">
        <f t="shared" si="3"/>
        <v>0</v>
      </c>
    </row>
    <row r="49" spans="1:19" ht="25.5" x14ac:dyDescent="0.25">
      <c r="A49" s="96"/>
      <c r="B49" s="91" t="s">
        <v>85</v>
      </c>
      <c r="C49" s="91"/>
      <c r="D49" s="91"/>
      <c r="E49" s="94"/>
      <c r="F49" s="94"/>
      <c r="G49" s="97">
        <f>G47*G45</f>
        <v>3500054.1529365079</v>
      </c>
      <c r="K49" s="60">
        <v>19</v>
      </c>
      <c r="L49" s="84" t="s">
        <v>139</v>
      </c>
      <c r="M49" s="70"/>
      <c r="N49" s="60" t="s">
        <v>107</v>
      </c>
      <c r="O49" s="60">
        <v>1</v>
      </c>
      <c r="P49" s="60">
        <v>2</v>
      </c>
      <c r="Q49" s="85">
        <f t="shared" si="3"/>
        <v>0</v>
      </c>
    </row>
    <row r="50" spans="1:19" ht="15.75" customHeight="1" x14ac:dyDescent="0.25">
      <c r="A50" s="96"/>
      <c r="B50" s="907" t="s">
        <v>140</v>
      </c>
      <c r="C50" s="907"/>
      <c r="D50" s="907"/>
      <c r="E50" s="907"/>
      <c r="F50" s="907"/>
      <c r="G50" s="97">
        <f>G63/G49</f>
        <v>0</v>
      </c>
      <c r="K50" s="60">
        <v>20</v>
      </c>
      <c r="L50" s="84" t="s">
        <v>141</v>
      </c>
      <c r="M50" s="70"/>
      <c r="N50" s="60" t="s">
        <v>107</v>
      </c>
      <c r="O50" s="60">
        <v>1</v>
      </c>
      <c r="P50" s="60">
        <v>2</v>
      </c>
      <c r="Q50" s="85">
        <f t="shared" si="3"/>
        <v>0</v>
      </c>
    </row>
    <row r="51" spans="1:19" ht="15.75" x14ac:dyDescent="0.25">
      <c r="A51" s="96"/>
      <c r="B51" s="91" t="s">
        <v>142</v>
      </c>
      <c r="C51" s="91"/>
      <c r="D51" s="91"/>
      <c r="E51" s="94"/>
      <c r="F51" s="94"/>
      <c r="G51" s="97">
        <f>G49*G50</f>
        <v>0</v>
      </c>
      <c r="K51" s="60">
        <v>21</v>
      </c>
      <c r="L51" s="84" t="s">
        <v>143</v>
      </c>
      <c r="M51" s="70"/>
      <c r="N51" s="60" t="s">
        <v>144</v>
      </c>
      <c r="O51" s="60">
        <v>2</v>
      </c>
      <c r="P51" s="60">
        <v>1</v>
      </c>
      <c r="Q51" s="85">
        <f t="shared" si="3"/>
        <v>0</v>
      </c>
    </row>
    <row r="52" spans="1:19" s="96" customFormat="1" ht="15.75" x14ac:dyDescent="0.25">
      <c r="A52" s="98"/>
      <c r="B52" s="91" t="s">
        <v>145</v>
      </c>
      <c r="C52" s="98"/>
      <c r="D52" s="98"/>
      <c r="E52" s="98"/>
      <c r="G52" s="99">
        <v>0</v>
      </c>
      <c r="H52" s="100"/>
      <c r="J52" s="101" t="s">
        <v>146</v>
      </c>
      <c r="K52" s="60">
        <v>22</v>
      </c>
      <c r="L52" s="84" t="s">
        <v>147</v>
      </c>
      <c r="M52" s="70"/>
      <c r="N52" s="60" t="s">
        <v>68</v>
      </c>
      <c r="O52" s="60" t="s">
        <v>82</v>
      </c>
      <c r="P52" s="60" t="s">
        <v>82</v>
      </c>
      <c r="Q52" s="85"/>
      <c r="R52" s="42"/>
      <c r="S52" s="42"/>
    </row>
    <row r="53" spans="1:19" s="96" customFormat="1" ht="15.75" x14ac:dyDescent="0.25">
      <c r="A53" s="98"/>
      <c r="B53" s="91" t="s">
        <v>148</v>
      </c>
      <c r="C53" s="98"/>
      <c r="D53" s="98"/>
      <c r="E53" s="98"/>
      <c r="G53" s="102">
        <v>3500000</v>
      </c>
      <c r="H53" s="100"/>
      <c r="J53" s="101" t="s">
        <v>146</v>
      </c>
      <c r="K53" s="60">
        <v>23</v>
      </c>
      <c r="L53" s="84" t="s">
        <v>149</v>
      </c>
      <c r="M53" s="70"/>
      <c r="N53" s="60" t="s">
        <v>107</v>
      </c>
      <c r="O53" s="60">
        <v>5</v>
      </c>
      <c r="P53" s="60">
        <v>1</v>
      </c>
      <c r="Q53" s="85">
        <f t="shared" ref="Q53:Q69" si="4">M53/P53*O53</f>
        <v>0</v>
      </c>
      <c r="R53" s="42"/>
      <c r="S53" s="42"/>
    </row>
    <row r="54" spans="1:19" ht="15.6" customHeight="1" x14ac:dyDescent="0.25">
      <c r="B54" s="910" t="s">
        <v>150</v>
      </c>
      <c r="C54" s="910"/>
      <c r="D54" s="910"/>
      <c r="E54" s="103"/>
      <c r="K54" s="60">
        <v>24</v>
      </c>
      <c r="L54" s="84" t="s">
        <v>151</v>
      </c>
      <c r="M54" s="70"/>
      <c r="N54" s="60" t="s">
        <v>107</v>
      </c>
      <c r="O54" s="60">
        <v>3</v>
      </c>
      <c r="P54" s="60">
        <v>1</v>
      </c>
      <c r="Q54" s="85">
        <f t="shared" si="4"/>
        <v>0</v>
      </c>
    </row>
    <row r="55" spans="1:19" x14ac:dyDescent="0.2">
      <c r="K55" s="60">
        <v>25</v>
      </c>
      <c r="L55" s="84" t="s">
        <v>152</v>
      </c>
      <c r="M55" s="70"/>
      <c r="N55" s="60" t="s">
        <v>107</v>
      </c>
      <c r="O55" s="60">
        <v>2</v>
      </c>
      <c r="P55" s="60">
        <v>1</v>
      </c>
      <c r="Q55" s="85">
        <f t="shared" si="4"/>
        <v>0</v>
      </c>
    </row>
    <row r="56" spans="1:19" x14ac:dyDescent="0.2">
      <c r="K56" s="60">
        <v>26</v>
      </c>
      <c r="L56" s="84" t="s">
        <v>153</v>
      </c>
      <c r="M56" s="70"/>
      <c r="N56" s="60" t="s">
        <v>107</v>
      </c>
      <c r="O56" s="60">
        <v>3</v>
      </c>
      <c r="P56" s="60">
        <v>1</v>
      </c>
      <c r="Q56" s="85">
        <f t="shared" si="4"/>
        <v>0</v>
      </c>
    </row>
    <row r="57" spans="1:19" x14ac:dyDescent="0.2">
      <c r="K57" s="60">
        <v>27</v>
      </c>
      <c r="L57" s="84" t="s">
        <v>154</v>
      </c>
      <c r="M57" s="70"/>
      <c r="N57" s="60" t="s">
        <v>107</v>
      </c>
      <c r="O57" s="60">
        <v>2</v>
      </c>
      <c r="P57" s="60">
        <v>1</v>
      </c>
      <c r="Q57" s="85">
        <f t="shared" si="4"/>
        <v>0</v>
      </c>
    </row>
    <row r="58" spans="1:19" ht="15.75" x14ac:dyDescent="0.25">
      <c r="I58" s="104"/>
      <c r="K58" s="60">
        <v>28</v>
      </c>
      <c r="L58" s="84" t="s">
        <v>155</v>
      </c>
      <c r="M58" s="70"/>
      <c r="N58" s="60" t="s">
        <v>144</v>
      </c>
      <c r="O58" s="60">
        <v>6</v>
      </c>
      <c r="P58" s="60">
        <v>1</v>
      </c>
      <c r="Q58" s="85">
        <f t="shared" si="4"/>
        <v>0</v>
      </c>
    </row>
    <row r="59" spans="1:19" ht="12.6" customHeight="1" x14ac:dyDescent="0.2">
      <c r="K59" s="60">
        <v>29</v>
      </c>
      <c r="L59" s="84" t="s">
        <v>156</v>
      </c>
      <c r="M59" s="70"/>
      <c r="N59" s="60" t="s">
        <v>107</v>
      </c>
      <c r="O59" s="60">
        <v>3</v>
      </c>
      <c r="P59" s="60">
        <v>1</v>
      </c>
      <c r="Q59" s="85">
        <f t="shared" si="4"/>
        <v>0</v>
      </c>
    </row>
    <row r="60" spans="1:19" x14ac:dyDescent="0.2">
      <c r="K60" s="60">
        <v>30</v>
      </c>
      <c r="L60" s="84" t="s">
        <v>157</v>
      </c>
      <c r="M60" s="70"/>
      <c r="N60" s="60" t="s">
        <v>107</v>
      </c>
      <c r="O60" s="60">
        <v>2</v>
      </c>
      <c r="P60" s="60">
        <v>1</v>
      </c>
      <c r="Q60" s="85">
        <f t="shared" si="4"/>
        <v>0</v>
      </c>
    </row>
    <row r="61" spans="1:19" x14ac:dyDescent="0.2">
      <c r="K61" s="60">
        <v>31</v>
      </c>
      <c r="L61" s="84" t="s">
        <v>158</v>
      </c>
      <c r="M61" s="70"/>
      <c r="N61" s="60" t="s">
        <v>107</v>
      </c>
      <c r="O61" s="60">
        <v>2</v>
      </c>
      <c r="P61" s="60">
        <v>1</v>
      </c>
      <c r="Q61" s="85">
        <f t="shared" si="4"/>
        <v>0</v>
      </c>
    </row>
    <row r="62" spans="1:19" x14ac:dyDescent="0.2">
      <c r="K62" s="60">
        <v>32</v>
      </c>
      <c r="L62" s="84" t="s">
        <v>159</v>
      </c>
      <c r="M62" s="70"/>
      <c r="N62" s="60" t="s">
        <v>107</v>
      </c>
      <c r="O62" s="60">
        <v>1</v>
      </c>
      <c r="P62" s="60">
        <v>2</v>
      </c>
      <c r="Q62" s="85">
        <f t="shared" si="4"/>
        <v>0</v>
      </c>
    </row>
    <row r="63" spans="1:19" ht="15.75" x14ac:dyDescent="0.25">
      <c r="G63" s="97"/>
      <c r="J63" s="105" t="s">
        <v>160</v>
      </c>
      <c r="K63" s="60">
        <v>33</v>
      </c>
      <c r="L63" s="84" t="s">
        <v>161</v>
      </c>
      <c r="M63" s="70"/>
      <c r="N63" s="60" t="s">
        <v>68</v>
      </c>
      <c r="O63" s="60">
        <v>1</v>
      </c>
      <c r="P63" s="60">
        <v>2</v>
      </c>
      <c r="Q63" s="85">
        <f t="shared" si="4"/>
        <v>0</v>
      </c>
    </row>
    <row r="64" spans="1:19" x14ac:dyDescent="0.2">
      <c r="K64" s="60">
        <v>34</v>
      </c>
      <c r="L64" s="84" t="s">
        <v>162</v>
      </c>
      <c r="M64" s="70"/>
      <c r="N64" s="60" t="s">
        <v>107</v>
      </c>
      <c r="O64" s="60">
        <v>1</v>
      </c>
      <c r="P64" s="60">
        <v>2</v>
      </c>
      <c r="Q64" s="85">
        <f t="shared" si="4"/>
        <v>0</v>
      </c>
    </row>
    <row r="65" spans="11:17" x14ac:dyDescent="0.2">
      <c r="K65" s="60">
        <v>35</v>
      </c>
      <c r="L65" s="84" t="s">
        <v>163</v>
      </c>
      <c r="M65" s="70"/>
      <c r="N65" s="60" t="s">
        <v>107</v>
      </c>
      <c r="O65" s="60">
        <v>3</v>
      </c>
      <c r="P65" s="60">
        <v>1</v>
      </c>
      <c r="Q65" s="85">
        <f t="shared" si="4"/>
        <v>0</v>
      </c>
    </row>
    <row r="66" spans="11:17" x14ac:dyDescent="0.2">
      <c r="K66" s="60">
        <v>36</v>
      </c>
      <c r="L66" s="84" t="s">
        <v>164</v>
      </c>
      <c r="M66" s="70"/>
      <c r="N66" s="60" t="s">
        <v>107</v>
      </c>
      <c r="O66" s="60">
        <v>10</v>
      </c>
      <c r="P66" s="60">
        <v>1</v>
      </c>
      <c r="Q66" s="85">
        <f t="shared" si="4"/>
        <v>0</v>
      </c>
    </row>
    <row r="67" spans="11:17" ht="25.5" x14ac:dyDescent="0.2">
      <c r="K67" s="60">
        <v>37</v>
      </c>
      <c r="L67" s="84" t="s">
        <v>165</v>
      </c>
      <c r="M67" s="70"/>
      <c r="N67" s="60" t="s">
        <v>107</v>
      </c>
      <c r="O67" s="60">
        <v>2</v>
      </c>
      <c r="P67" s="60">
        <v>1</v>
      </c>
      <c r="Q67" s="85">
        <f t="shared" si="4"/>
        <v>0</v>
      </c>
    </row>
    <row r="68" spans="11:17" x14ac:dyDescent="0.2">
      <c r="K68" s="60">
        <v>38</v>
      </c>
      <c r="L68" s="84" t="s">
        <v>166</v>
      </c>
      <c r="M68" s="70"/>
      <c r="N68" s="60" t="s">
        <v>107</v>
      </c>
      <c r="O68" s="60">
        <v>2</v>
      </c>
      <c r="P68" s="60">
        <v>1</v>
      </c>
      <c r="Q68" s="85">
        <f t="shared" si="4"/>
        <v>0</v>
      </c>
    </row>
    <row r="69" spans="11:17" x14ac:dyDescent="0.2">
      <c r="K69" s="60">
        <v>39</v>
      </c>
      <c r="L69" s="84" t="s">
        <v>167</v>
      </c>
      <c r="M69" s="70"/>
      <c r="N69" s="60" t="s">
        <v>107</v>
      </c>
      <c r="O69" s="60">
        <v>1</v>
      </c>
      <c r="P69" s="60">
        <v>2</v>
      </c>
      <c r="Q69" s="85">
        <f t="shared" si="4"/>
        <v>0</v>
      </c>
    </row>
    <row r="70" spans="11:17" x14ac:dyDescent="0.2">
      <c r="K70" s="60">
        <v>40</v>
      </c>
      <c r="L70" s="84" t="s">
        <v>168</v>
      </c>
      <c r="M70" s="70"/>
      <c r="N70" s="60" t="s">
        <v>107</v>
      </c>
      <c r="O70" s="60" t="s">
        <v>82</v>
      </c>
      <c r="P70" s="60" t="s">
        <v>82</v>
      </c>
      <c r="Q70" s="106"/>
    </row>
    <row r="71" spans="11:17" ht="12.75" customHeight="1" x14ac:dyDescent="0.2">
      <c r="K71" s="60"/>
      <c r="L71" s="911" t="s">
        <v>169</v>
      </c>
      <c r="M71" s="911"/>
      <c r="N71" s="911"/>
      <c r="O71" s="911"/>
      <c r="P71" s="911"/>
      <c r="Q71" s="911"/>
    </row>
    <row r="72" spans="11:17" x14ac:dyDescent="0.2">
      <c r="K72" s="60">
        <v>41</v>
      </c>
      <c r="L72" s="84" t="s">
        <v>67</v>
      </c>
      <c r="M72" s="70"/>
      <c r="N72" s="60" t="s">
        <v>68</v>
      </c>
      <c r="O72" s="60">
        <v>6</v>
      </c>
      <c r="P72" s="60">
        <v>2</v>
      </c>
      <c r="Q72" s="85">
        <f t="shared" ref="Q72:Q83" si="5">M72/P72*O72</f>
        <v>0</v>
      </c>
    </row>
    <row r="73" spans="11:17" x14ac:dyDescent="0.2">
      <c r="K73" s="60">
        <v>42</v>
      </c>
      <c r="L73" s="84" t="s">
        <v>69</v>
      </c>
      <c r="M73" s="59"/>
      <c r="N73" s="60" t="s">
        <v>107</v>
      </c>
      <c r="O73" s="60">
        <v>4</v>
      </c>
      <c r="P73" s="60">
        <v>2</v>
      </c>
      <c r="Q73" s="85">
        <f t="shared" si="5"/>
        <v>0</v>
      </c>
    </row>
    <row r="74" spans="11:17" x14ac:dyDescent="0.2">
      <c r="K74" s="60">
        <v>43</v>
      </c>
      <c r="L74" s="84" t="s">
        <v>70</v>
      </c>
      <c r="M74" s="59"/>
      <c r="N74" s="60" t="s">
        <v>107</v>
      </c>
      <c r="O74" s="60">
        <v>1</v>
      </c>
      <c r="P74" s="60">
        <v>4</v>
      </c>
      <c r="Q74" s="85">
        <f t="shared" si="5"/>
        <v>0</v>
      </c>
    </row>
    <row r="75" spans="11:17" x14ac:dyDescent="0.2">
      <c r="K75" s="60">
        <v>44</v>
      </c>
      <c r="L75" s="84" t="s">
        <v>71</v>
      </c>
      <c r="M75" s="59"/>
      <c r="N75" s="60" t="s">
        <v>107</v>
      </c>
      <c r="O75" s="60">
        <v>6</v>
      </c>
      <c r="P75" s="60">
        <v>2</v>
      </c>
      <c r="Q75" s="85">
        <f t="shared" si="5"/>
        <v>0</v>
      </c>
    </row>
    <row r="76" spans="11:17" x14ac:dyDescent="0.2">
      <c r="K76" s="60">
        <v>45</v>
      </c>
      <c r="L76" s="84" t="s">
        <v>170</v>
      </c>
      <c r="M76" s="59"/>
      <c r="N76" s="60" t="s">
        <v>107</v>
      </c>
      <c r="O76" s="60">
        <v>4</v>
      </c>
      <c r="P76" s="60">
        <v>2</v>
      </c>
      <c r="Q76" s="85">
        <f t="shared" si="5"/>
        <v>0</v>
      </c>
    </row>
    <row r="77" spans="11:17" x14ac:dyDescent="0.2">
      <c r="K77" s="60">
        <v>46</v>
      </c>
      <c r="L77" s="84" t="s">
        <v>171</v>
      </c>
      <c r="M77" s="59"/>
      <c r="N77" s="60" t="s">
        <v>107</v>
      </c>
      <c r="O77" s="60">
        <v>3</v>
      </c>
      <c r="P77" s="60">
        <v>2</v>
      </c>
      <c r="Q77" s="85">
        <f t="shared" si="5"/>
        <v>0</v>
      </c>
    </row>
    <row r="78" spans="11:17" x14ac:dyDescent="0.2">
      <c r="K78" s="60">
        <v>47</v>
      </c>
      <c r="L78" s="84" t="s">
        <v>77</v>
      </c>
      <c r="M78" s="59"/>
      <c r="N78" s="60" t="s">
        <v>107</v>
      </c>
      <c r="O78" s="60">
        <v>2</v>
      </c>
      <c r="P78" s="60">
        <v>5</v>
      </c>
      <c r="Q78" s="85">
        <f t="shared" si="5"/>
        <v>0</v>
      </c>
    </row>
    <row r="79" spans="11:17" x14ac:dyDescent="0.2">
      <c r="K79" s="60">
        <v>48</v>
      </c>
      <c r="L79" s="84" t="s">
        <v>76</v>
      </c>
      <c r="M79" s="70"/>
      <c r="N79" s="60" t="s">
        <v>107</v>
      </c>
      <c r="O79" s="60">
        <v>1</v>
      </c>
      <c r="P79" s="60">
        <v>5</v>
      </c>
      <c r="Q79" s="85">
        <f t="shared" si="5"/>
        <v>0</v>
      </c>
    </row>
    <row r="80" spans="11:17" x14ac:dyDescent="0.2">
      <c r="K80" s="60">
        <v>49</v>
      </c>
      <c r="L80" s="84" t="s">
        <v>78</v>
      </c>
      <c r="M80" s="70"/>
      <c r="N80" s="60" t="s">
        <v>107</v>
      </c>
      <c r="O80" s="60">
        <v>1</v>
      </c>
      <c r="P80" s="60">
        <v>4</v>
      </c>
      <c r="Q80" s="85">
        <f t="shared" si="5"/>
        <v>0</v>
      </c>
    </row>
    <row r="81" spans="11:18" x14ac:dyDescent="0.2">
      <c r="K81" s="60">
        <v>50</v>
      </c>
      <c r="L81" s="84" t="s">
        <v>79</v>
      </c>
      <c r="M81" s="70"/>
      <c r="N81" s="60" t="s">
        <v>107</v>
      </c>
      <c r="O81" s="60">
        <v>1</v>
      </c>
      <c r="P81" s="60">
        <v>5</v>
      </c>
      <c r="Q81" s="85">
        <f t="shared" si="5"/>
        <v>0</v>
      </c>
    </row>
    <row r="82" spans="11:18" x14ac:dyDescent="0.2">
      <c r="K82" s="60">
        <v>51</v>
      </c>
      <c r="L82" s="84" t="s">
        <v>80</v>
      </c>
      <c r="M82" s="70"/>
      <c r="N82" s="60" t="s">
        <v>107</v>
      </c>
      <c r="O82" s="60">
        <v>1</v>
      </c>
      <c r="P82" s="60">
        <v>4</v>
      </c>
      <c r="Q82" s="85">
        <f t="shared" si="5"/>
        <v>0</v>
      </c>
    </row>
    <row r="83" spans="11:18" x14ac:dyDescent="0.2">
      <c r="K83" s="60">
        <v>52</v>
      </c>
      <c r="L83" s="84" t="s">
        <v>81</v>
      </c>
      <c r="M83" s="70"/>
      <c r="N83" s="60" t="s">
        <v>107</v>
      </c>
      <c r="O83" s="60">
        <v>1</v>
      </c>
      <c r="P83" s="60">
        <v>5</v>
      </c>
      <c r="Q83" s="85">
        <f t="shared" si="5"/>
        <v>0</v>
      </c>
    </row>
    <row r="84" spans="11:18" ht="12.75" customHeight="1" x14ac:dyDescent="0.2">
      <c r="K84" s="905" t="s">
        <v>85</v>
      </c>
      <c r="L84" s="905"/>
      <c r="M84" s="73" t="s">
        <v>86</v>
      </c>
      <c r="N84" s="73" t="s">
        <v>86</v>
      </c>
      <c r="O84" s="73" t="s">
        <v>86</v>
      </c>
      <c r="P84" s="73" t="s">
        <v>86</v>
      </c>
      <c r="Q84" s="106">
        <f>SUM(Q31:Q83)</f>
        <v>0</v>
      </c>
    </row>
    <row r="85" spans="11:18" x14ac:dyDescent="0.2">
      <c r="Q85" s="107"/>
    </row>
    <row r="86" spans="11:18" x14ac:dyDescent="0.2">
      <c r="K86" s="906" t="s">
        <v>172</v>
      </c>
      <c r="L86" s="906"/>
      <c r="M86" s="906"/>
      <c r="N86" s="906"/>
      <c r="O86" s="906"/>
      <c r="P86" s="906"/>
      <c r="Q86" s="108"/>
    </row>
    <row r="87" spans="11:18" x14ac:dyDescent="0.2">
      <c r="K87" s="78"/>
      <c r="L87" s="78"/>
      <c r="M87" s="78"/>
      <c r="N87" s="78"/>
      <c r="O87" s="78"/>
      <c r="P87" s="78"/>
      <c r="Q87" s="107"/>
    </row>
    <row r="88" spans="11:18" x14ac:dyDescent="0.2">
      <c r="K88" s="906" t="s">
        <v>90</v>
      </c>
      <c r="L88" s="906"/>
      <c r="M88" s="906"/>
      <c r="N88" s="906"/>
      <c r="O88" s="906"/>
      <c r="P88" s="906"/>
      <c r="Q88" s="80">
        <f>Q84*Q86</f>
        <v>0</v>
      </c>
    </row>
    <row r="89" spans="11:18" x14ac:dyDescent="0.2">
      <c r="K89" s="89"/>
      <c r="L89" s="89"/>
      <c r="M89" s="89"/>
      <c r="N89" s="89"/>
      <c r="O89" s="89"/>
      <c r="P89" s="89"/>
      <c r="Q89" s="90"/>
    </row>
    <row r="90" spans="11:18" ht="12.75" customHeight="1" x14ac:dyDescent="0.2">
      <c r="K90" s="89"/>
      <c r="L90" s="908" t="s">
        <v>92</v>
      </c>
      <c r="M90" s="908"/>
      <c r="N90" s="908"/>
      <c r="O90" s="908"/>
      <c r="P90" s="908"/>
      <c r="Q90" s="908"/>
      <c r="R90" s="908"/>
    </row>
    <row r="91" spans="11:18" x14ac:dyDescent="0.2">
      <c r="K91" s="89"/>
      <c r="L91" s="909" t="s">
        <v>173</v>
      </c>
      <c r="M91" s="909"/>
      <c r="N91" s="909"/>
      <c r="O91" s="909"/>
      <c r="P91" s="909"/>
      <c r="Q91" s="909"/>
      <c r="R91" s="909"/>
    </row>
    <row r="92" spans="11:18" ht="12.75" customHeight="1" x14ac:dyDescent="0.2">
      <c r="K92" s="904" t="s">
        <v>102</v>
      </c>
      <c r="L92" s="904"/>
      <c r="M92" s="904"/>
      <c r="N92" s="904"/>
      <c r="O92" s="904"/>
      <c r="P92" s="904"/>
      <c r="Q92" s="904"/>
    </row>
    <row r="93" spans="11:18" x14ac:dyDescent="0.2">
      <c r="K93" s="60">
        <v>1</v>
      </c>
      <c r="L93" s="84" t="s">
        <v>104</v>
      </c>
      <c r="M93" s="70"/>
      <c r="N93" s="60" t="s">
        <v>68</v>
      </c>
      <c r="O93" s="60">
        <v>1</v>
      </c>
      <c r="P93" s="60">
        <v>2</v>
      </c>
      <c r="Q93" s="85">
        <f t="shared" ref="Q93:Q128" si="6">M93/P93*O93</f>
        <v>0</v>
      </c>
    </row>
    <row r="94" spans="11:18" ht="13.15" customHeight="1" x14ac:dyDescent="0.2">
      <c r="K94" s="60">
        <v>2</v>
      </c>
      <c r="L94" s="84" t="s">
        <v>106</v>
      </c>
      <c r="M94" s="70"/>
      <c r="N94" s="60" t="s">
        <v>107</v>
      </c>
      <c r="O94" s="60">
        <v>1</v>
      </c>
      <c r="P94" s="60">
        <v>2</v>
      </c>
      <c r="Q94" s="85">
        <f t="shared" si="6"/>
        <v>0</v>
      </c>
    </row>
    <row r="95" spans="11:18" x14ac:dyDescent="0.2">
      <c r="K95" s="60">
        <v>3</v>
      </c>
      <c r="L95" s="84" t="s">
        <v>109</v>
      </c>
      <c r="M95" s="70"/>
      <c r="N95" s="60" t="s">
        <v>107</v>
      </c>
      <c r="O95" s="60">
        <v>1</v>
      </c>
      <c r="P95" s="60">
        <v>2</v>
      </c>
      <c r="Q95" s="85">
        <f t="shared" si="6"/>
        <v>0</v>
      </c>
    </row>
    <row r="96" spans="11:18" x14ac:dyDescent="0.2">
      <c r="K96" s="60">
        <v>4</v>
      </c>
      <c r="L96" s="84" t="s">
        <v>111</v>
      </c>
      <c r="M96" s="70"/>
      <c r="N96" s="60" t="s">
        <v>107</v>
      </c>
      <c r="O96" s="60">
        <v>1</v>
      </c>
      <c r="P96" s="60">
        <v>2</v>
      </c>
      <c r="Q96" s="85">
        <f t="shared" si="6"/>
        <v>0</v>
      </c>
    </row>
    <row r="97" spans="11:17" ht="25.5" x14ac:dyDescent="0.2">
      <c r="K97" s="60">
        <v>5</v>
      </c>
      <c r="L97" s="84" t="s">
        <v>114</v>
      </c>
      <c r="M97" s="70"/>
      <c r="N97" s="60" t="s">
        <v>107</v>
      </c>
      <c r="O97" s="60">
        <v>2</v>
      </c>
      <c r="P97" s="60">
        <v>1</v>
      </c>
      <c r="Q97" s="85">
        <f t="shared" si="6"/>
        <v>0</v>
      </c>
    </row>
    <row r="98" spans="11:17" ht="25.5" x14ac:dyDescent="0.2">
      <c r="K98" s="60">
        <v>6</v>
      </c>
      <c r="L98" s="84" t="s">
        <v>116</v>
      </c>
      <c r="M98" s="70"/>
      <c r="N98" s="60" t="s">
        <v>117</v>
      </c>
      <c r="O98" s="60">
        <v>2</v>
      </c>
      <c r="P98" s="60">
        <v>2</v>
      </c>
      <c r="Q98" s="85">
        <f t="shared" si="6"/>
        <v>0</v>
      </c>
    </row>
    <row r="99" spans="11:17" ht="25.5" x14ac:dyDescent="0.2">
      <c r="K99" s="60">
        <v>7</v>
      </c>
      <c r="L99" s="84" t="s">
        <v>119</v>
      </c>
      <c r="M99" s="70"/>
      <c r="N99" s="60" t="s">
        <v>107</v>
      </c>
      <c r="O99" s="60">
        <v>2</v>
      </c>
      <c r="P99" s="60">
        <v>2</v>
      </c>
      <c r="Q99" s="85">
        <f t="shared" si="6"/>
        <v>0</v>
      </c>
    </row>
    <row r="100" spans="11:17" x14ac:dyDescent="0.2">
      <c r="K100" s="60">
        <v>8</v>
      </c>
      <c r="L100" s="84" t="s">
        <v>121</v>
      </c>
      <c r="M100" s="70"/>
      <c r="N100" s="60" t="s">
        <v>68</v>
      </c>
      <c r="O100" s="60">
        <v>4</v>
      </c>
      <c r="P100" s="60">
        <v>2</v>
      </c>
      <c r="Q100" s="85">
        <f t="shared" si="6"/>
        <v>0</v>
      </c>
    </row>
    <row r="101" spans="11:17" x14ac:dyDescent="0.2">
      <c r="K101" s="60">
        <v>9</v>
      </c>
      <c r="L101" s="84" t="s">
        <v>123</v>
      </c>
      <c r="M101" s="70"/>
      <c r="N101" s="60" t="s">
        <v>107</v>
      </c>
      <c r="O101" s="60">
        <v>2</v>
      </c>
      <c r="P101" s="60">
        <v>1</v>
      </c>
      <c r="Q101" s="85">
        <f t="shared" si="6"/>
        <v>0</v>
      </c>
    </row>
    <row r="102" spans="11:17" x14ac:dyDescent="0.2">
      <c r="K102" s="60">
        <v>10</v>
      </c>
      <c r="L102" s="84" t="s">
        <v>125</v>
      </c>
      <c r="M102" s="70"/>
      <c r="N102" s="60" t="s">
        <v>107</v>
      </c>
      <c r="O102" s="60">
        <v>4</v>
      </c>
      <c r="P102" s="60">
        <v>1</v>
      </c>
      <c r="Q102" s="85">
        <f t="shared" si="6"/>
        <v>0</v>
      </c>
    </row>
    <row r="103" spans="11:17" ht="25.5" x14ac:dyDescent="0.2">
      <c r="K103" s="60">
        <v>11</v>
      </c>
      <c r="L103" s="84" t="s">
        <v>127</v>
      </c>
      <c r="M103" s="70"/>
      <c r="N103" s="60" t="s">
        <v>117</v>
      </c>
      <c r="O103" s="60">
        <v>1</v>
      </c>
      <c r="P103" s="60">
        <v>2</v>
      </c>
      <c r="Q103" s="85">
        <f t="shared" si="6"/>
        <v>0</v>
      </c>
    </row>
    <row r="104" spans="11:17" x14ac:dyDescent="0.2">
      <c r="K104" s="60">
        <v>12</v>
      </c>
      <c r="L104" s="84" t="s">
        <v>129</v>
      </c>
      <c r="M104" s="70"/>
      <c r="N104" s="60" t="s">
        <v>107</v>
      </c>
      <c r="O104" s="60">
        <v>1</v>
      </c>
      <c r="P104" s="60">
        <v>2</v>
      </c>
      <c r="Q104" s="85">
        <f t="shared" si="6"/>
        <v>0</v>
      </c>
    </row>
    <row r="105" spans="11:17" x14ac:dyDescent="0.2">
      <c r="K105" s="60">
        <v>13</v>
      </c>
      <c r="L105" s="84" t="s">
        <v>131</v>
      </c>
      <c r="M105" s="70"/>
      <c r="N105" s="60" t="s">
        <v>68</v>
      </c>
      <c r="O105" s="60">
        <v>2</v>
      </c>
      <c r="P105" s="60">
        <v>1</v>
      </c>
      <c r="Q105" s="85">
        <f t="shared" si="6"/>
        <v>0</v>
      </c>
    </row>
    <row r="106" spans="11:17" x14ac:dyDescent="0.2">
      <c r="K106" s="60">
        <v>14</v>
      </c>
      <c r="L106" s="84" t="s">
        <v>133</v>
      </c>
      <c r="M106" s="70"/>
      <c r="N106" s="60" t="s">
        <v>107</v>
      </c>
      <c r="O106" s="60">
        <v>1</v>
      </c>
      <c r="P106" s="60">
        <v>2</v>
      </c>
      <c r="Q106" s="85">
        <f t="shared" si="6"/>
        <v>0</v>
      </c>
    </row>
    <row r="107" spans="11:17" x14ac:dyDescent="0.2">
      <c r="K107" s="60">
        <v>15</v>
      </c>
      <c r="L107" s="84" t="s">
        <v>134</v>
      </c>
      <c r="M107" s="70"/>
      <c r="N107" s="60" t="s">
        <v>107</v>
      </c>
      <c r="O107" s="60">
        <v>1</v>
      </c>
      <c r="P107" s="60">
        <v>2</v>
      </c>
      <c r="Q107" s="85">
        <f t="shared" si="6"/>
        <v>0</v>
      </c>
    </row>
    <row r="108" spans="11:17" x14ac:dyDescent="0.2">
      <c r="K108" s="60">
        <v>16</v>
      </c>
      <c r="L108" s="84" t="s">
        <v>135</v>
      </c>
      <c r="M108" s="70"/>
      <c r="N108" s="60" t="s">
        <v>107</v>
      </c>
      <c r="O108" s="60">
        <v>1</v>
      </c>
      <c r="P108" s="60">
        <v>1</v>
      </c>
      <c r="Q108" s="85">
        <f t="shared" si="6"/>
        <v>0</v>
      </c>
    </row>
    <row r="109" spans="11:17" x14ac:dyDescent="0.2">
      <c r="K109" s="60">
        <v>17</v>
      </c>
      <c r="L109" s="84" t="s">
        <v>137</v>
      </c>
      <c r="M109" s="70"/>
      <c r="N109" s="60" t="s">
        <v>107</v>
      </c>
      <c r="O109" s="60">
        <v>1</v>
      </c>
      <c r="P109" s="60">
        <v>2</v>
      </c>
      <c r="Q109" s="85">
        <f t="shared" si="6"/>
        <v>0</v>
      </c>
    </row>
    <row r="110" spans="11:17" x14ac:dyDescent="0.2">
      <c r="K110" s="60">
        <v>18</v>
      </c>
      <c r="L110" s="84" t="s">
        <v>138</v>
      </c>
      <c r="M110" s="70"/>
      <c r="N110" s="60" t="s">
        <v>107</v>
      </c>
      <c r="O110" s="60">
        <v>8</v>
      </c>
      <c r="P110" s="60">
        <v>1</v>
      </c>
      <c r="Q110" s="85">
        <f t="shared" si="6"/>
        <v>0</v>
      </c>
    </row>
    <row r="111" spans="11:17" ht="25.5" x14ac:dyDescent="0.2">
      <c r="K111" s="60">
        <v>19</v>
      </c>
      <c r="L111" s="84" t="s">
        <v>139</v>
      </c>
      <c r="M111" s="70"/>
      <c r="N111" s="60" t="s">
        <v>107</v>
      </c>
      <c r="O111" s="60">
        <v>1</v>
      </c>
      <c r="P111" s="60">
        <v>1</v>
      </c>
      <c r="Q111" s="85">
        <f t="shared" si="6"/>
        <v>0</v>
      </c>
    </row>
    <row r="112" spans="11:17" x14ac:dyDescent="0.2">
      <c r="K112" s="60">
        <v>20</v>
      </c>
      <c r="L112" s="84" t="s">
        <v>141</v>
      </c>
      <c r="M112" s="70"/>
      <c r="N112" s="60" t="s">
        <v>107</v>
      </c>
      <c r="O112" s="60">
        <v>1</v>
      </c>
      <c r="P112" s="60">
        <v>2</v>
      </c>
      <c r="Q112" s="85">
        <f t="shared" si="6"/>
        <v>0</v>
      </c>
    </row>
    <row r="113" spans="11:17" x14ac:dyDescent="0.2">
      <c r="K113" s="60">
        <v>21</v>
      </c>
      <c r="L113" s="84" t="s">
        <v>143</v>
      </c>
      <c r="M113" s="70"/>
      <c r="N113" s="60" t="s">
        <v>144</v>
      </c>
      <c r="O113" s="60">
        <v>2</v>
      </c>
      <c r="P113" s="60">
        <v>1</v>
      </c>
      <c r="Q113" s="85">
        <f t="shared" si="6"/>
        <v>0</v>
      </c>
    </row>
    <row r="114" spans="11:17" x14ac:dyDescent="0.2">
      <c r="K114" s="60">
        <v>22</v>
      </c>
      <c r="L114" s="84" t="s">
        <v>147</v>
      </c>
      <c r="M114" s="70"/>
      <c r="N114" s="60" t="s">
        <v>68</v>
      </c>
      <c r="O114" s="60">
        <v>4</v>
      </c>
      <c r="P114" s="60">
        <v>1</v>
      </c>
      <c r="Q114" s="85">
        <f t="shared" si="6"/>
        <v>0</v>
      </c>
    </row>
    <row r="115" spans="11:17" x14ac:dyDescent="0.2">
      <c r="K115" s="60">
        <v>23</v>
      </c>
      <c r="L115" s="84" t="s">
        <v>149</v>
      </c>
      <c r="M115" s="70"/>
      <c r="N115" s="60" t="s">
        <v>107</v>
      </c>
      <c r="O115" s="60">
        <v>5</v>
      </c>
      <c r="P115" s="60">
        <v>1</v>
      </c>
      <c r="Q115" s="85">
        <f t="shared" si="6"/>
        <v>0</v>
      </c>
    </row>
    <row r="116" spans="11:17" x14ac:dyDescent="0.2">
      <c r="K116" s="60">
        <v>24</v>
      </c>
      <c r="L116" s="84" t="s">
        <v>151</v>
      </c>
      <c r="M116" s="70"/>
      <c r="N116" s="60" t="s">
        <v>107</v>
      </c>
      <c r="O116" s="60">
        <v>2</v>
      </c>
      <c r="P116" s="60">
        <v>1</v>
      </c>
      <c r="Q116" s="85">
        <f t="shared" si="6"/>
        <v>0</v>
      </c>
    </row>
    <row r="117" spans="11:17" x14ac:dyDescent="0.2">
      <c r="K117" s="60">
        <v>25</v>
      </c>
      <c r="L117" s="84" t="s">
        <v>152</v>
      </c>
      <c r="M117" s="70"/>
      <c r="N117" s="60" t="s">
        <v>107</v>
      </c>
      <c r="O117" s="60">
        <v>2</v>
      </c>
      <c r="P117" s="60">
        <v>1</v>
      </c>
      <c r="Q117" s="85">
        <f t="shared" si="6"/>
        <v>0</v>
      </c>
    </row>
    <row r="118" spans="11:17" x14ac:dyDescent="0.2">
      <c r="K118" s="60">
        <v>26</v>
      </c>
      <c r="L118" s="84" t="s">
        <v>153</v>
      </c>
      <c r="M118" s="70"/>
      <c r="N118" s="60" t="s">
        <v>107</v>
      </c>
      <c r="O118" s="60">
        <v>3</v>
      </c>
      <c r="P118" s="60">
        <v>1</v>
      </c>
      <c r="Q118" s="85">
        <f t="shared" si="6"/>
        <v>0</v>
      </c>
    </row>
    <row r="119" spans="11:17" x14ac:dyDescent="0.2">
      <c r="K119" s="60">
        <v>27</v>
      </c>
      <c r="L119" s="84" t="s">
        <v>154</v>
      </c>
      <c r="M119" s="70"/>
      <c r="N119" s="60" t="s">
        <v>107</v>
      </c>
      <c r="O119" s="60">
        <v>2</v>
      </c>
      <c r="P119" s="60">
        <v>1</v>
      </c>
      <c r="Q119" s="85">
        <f t="shared" si="6"/>
        <v>0</v>
      </c>
    </row>
    <row r="120" spans="11:17" x14ac:dyDescent="0.2">
      <c r="K120" s="60">
        <v>28</v>
      </c>
      <c r="L120" s="84" t="s">
        <v>155</v>
      </c>
      <c r="M120" s="70"/>
      <c r="N120" s="60" t="s">
        <v>144</v>
      </c>
      <c r="O120" s="60">
        <v>10</v>
      </c>
      <c r="P120" s="60">
        <v>1</v>
      </c>
      <c r="Q120" s="85">
        <f t="shared" si="6"/>
        <v>0</v>
      </c>
    </row>
    <row r="121" spans="11:17" ht="25.5" x14ac:dyDescent="0.2">
      <c r="K121" s="60">
        <v>29</v>
      </c>
      <c r="L121" s="84" t="s">
        <v>156</v>
      </c>
      <c r="M121" s="70"/>
      <c r="N121" s="60" t="s">
        <v>107</v>
      </c>
      <c r="O121" s="60">
        <v>3</v>
      </c>
      <c r="P121" s="60">
        <v>1</v>
      </c>
      <c r="Q121" s="85">
        <f t="shared" si="6"/>
        <v>0</v>
      </c>
    </row>
    <row r="122" spans="11:17" x14ac:dyDescent="0.2">
      <c r="K122" s="60">
        <v>30</v>
      </c>
      <c r="L122" s="84" t="s">
        <v>157</v>
      </c>
      <c r="M122" s="70"/>
      <c r="N122" s="60" t="s">
        <v>107</v>
      </c>
      <c r="O122" s="60">
        <v>2</v>
      </c>
      <c r="P122" s="60">
        <v>1</v>
      </c>
      <c r="Q122" s="85">
        <f t="shared" si="6"/>
        <v>0</v>
      </c>
    </row>
    <row r="123" spans="11:17" x14ac:dyDescent="0.2">
      <c r="K123" s="60">
        <v>31</v>
      </c>
      <c r="L123" s="84" t="s">
        <v>158</v>
      </c>
      <c r="M123" s="70"/>
      <c r="N123" s="60" t="s">
        <v>107</v>
      </c>
      <c r="O123" s="60">
        <v>2</v>
      </c>
      <c r="P123" s="60">
        <v>1</v>
      </c>
      <c r="Q123" s="85">
        <f t="shared" si="6"/>
        <v>0</v>
      </c>
    </row>
    <row r="124" spans="11:17" x14ac:dyDescent="0.2">
      <c r="K124" s="60">
        <v>32</v>
      </c>
      <c r="L124" s="84" t="s">
        <v>159</v>
      </c>
      <c r="M124" s="70"/>
      <c r="N124" s="60" t="s">
        <v>107</v>
      </c>
      <c r="O124" s="60">
        <v>1</v>
      </c>
      <c r="P124" s="60">
        <v>2</v>
      </c>
      <c r="Q124" s="85">
        <f t="shared" si="6"/>
        <v>0</v>
      </c>
    </row>
    <row r="125" spans="11:17" x14ac:dyDescent="0.2">
      <c r="K125" s="60">
        <v>33</v>
      </c>
      <c r="L125" s="84" t="s">
        <v>161</v>
      </c>
      <c r="M125" s="70"/>
      <c r="N125" s="60" t="s">
        <v>68</v>
      </c>
      <c r="O125" s="60">
        <v>1</v>
      </c>
      <c r="P125" s="60">
        <v>2</v>
      </c>
      <c r="Q125" s="85">
        <f t="shared" si="6"/>
        <v>0</v>
      </c>
    </row>
    <row r="126" spans="11:17" x14ac:dyDescent="0.2">
      <c r="K126" s="60">
        <v>34</v>
      </c>
      <c r="L126" s="84" t="s">
        <v>162</v>
      </c>
      <c r="M126" s="70"/>
      <c r="N126" s="60" t="s">
        <v>107</v>
      </c>
      <c r="O126" s="60">
        <v>1</v>
      </c>
      <c r="P126" s="60">
        <v>2</v>
      </c>
      <c r="Q126" s="85">
        <f t="shared" si="6"/>
        <v>0</v>
      </c>
    </row>
    <row r="127" spans="11:17" x14ac:dyDescent="0.2">
      <c r="K127" s="60">
        <v>35</v>
      </c>
      <c r="L127" s="84" t="s">
        <v>163</v>
      </c>
      <c r="M127" s="70"/>
      <c r="N127" s="60" t="s">
        <v>107</v>
      </c>
      <c r="O127" s="60">
        <v>2</v>
      </c>
      <c r="P127" s="60">
        <v>1</v>
      </c>
      <c r="Q127" s="85">
        <f t="shared" si="6"/>
        <v>0</v>
      </c>
    </row>
    <row r="128" spans="11:17" x14ac:dyDescent="0.2">
      <c r="K128" s="60">
        <v>36</v>
      </c>
      <c r="L128" s="84" t="s">
        <v>164</v>
      </c>
      <c r="M128" s="70"/>
      <c r="N128" s="60" t="s">
        <v>107</v>
      </c>
      <c r="O128" s="60">
        <v>10</v>
      </c>
      <c r="P128" s="60">
        <v>1</v>
      </c>
      <c r="Q128" s="85">
        <f t="shared" si="6"/>
        <v>0</v>
      </c>
    </row>
    <row r="129" spans="11:17" ht="25.5" x14ac:dyDescent="0.2">
      <c r="K129" s="60">
        <v>37</v>
      </c>
      <c r="L129" s="84" t="s">
        <v>165</v>
      </c>
      <c r="M129" s="70"/>
      <c r="N129" s="60" t="s">
        <v>107</v>
      </c>
      <c r="O129" s="60" t="s">
        <v>82</v>
      </c>
      <c r="P129" s="60" t="s">
        <v>82</v>
      </c>
      <c r="Q129" s="85"/>
    </row>
    <row r="130" spans="11:17" x14ac:dyDescent="0.2">
      <c r="K130" s="60">
        <v>38</v>
      </c>
      <c r="L130" s="84" t="s">
        <v>166</v>
      </c>
      <c r="M130" s="70"/>
      <c r="N130" s="60" t="s">
        <v>107</v>
      </c>
      <c r="O130" s="60">
        <v>1</v>
      </c>
      <c r="P130" s="60">
        <v>1</v>
      </c>
      <c r="Q130" s="85">
        <f>M130/P130*O130</f>
        <v>0</v>
      </c>
    </row>
    <row r="131" spans="11:17" x14ac:dyDescent="0.2">
      <c r="K131" s="60">
        <v>39</v>
      </c>
      <c r="L131" s="84" t="s">
        <v>167</v>
      </c>
      <c r="M131" s="70"/>
      <c r="N131" s="60" t="s">
        <v>107</v>
      </c>
      <c r="O131" s="60">
        <v>1</v>
      </c>
      <c r="P131" s="60">
        <v>2</v>
      </c>
      <c r="Q131" s="85">
        <f>M131/P131*O131</f>
        <v>0</v>
      </c>
    </row>
    <row r="132" spans="11:17" x14ac:dyDescent="0.2">
      <c r="K132" s="60">
        <v>40</v>
      </c>
      <c r="L132" s="84" t="s">
        <v>168</v>
      </c>
      <c r="M132" s="70"/>
      <c r="N132" s="60" t="s">
        <v>107</v>
      </c>
      <c r="O132" s="60">
        <v>25</v>
      </c>
      <c r="P132" s="60">
        <v>1</v>
      </c>
      <c r="Q132" s="85">
        <f>M132/P132*O132</f>
        <v>0</v>
      </c>
    </row>
    <row r="133" spans="11:17" ht="12.75" customHeight="1" x14ac:dyDescent="0.2">
      <c r="K133" s="904" t="s">
        <v>169</v>
      </c>
      <c r="L133" s="904"/>
      <c r="M133" s="904"/>
      <c r="N133" s="904"/>
      <c r="O133" s="904"/>
      <c r="P133" s="904"/>
      <c r="Q133" s="904"/>
    </row>
    <row r="134" spans="11:17" x14ac:dyDescent="0.2">
      <c r="K134" s="60">
        <v>41</v>
      </c>
      <c r="L134" s="84" t="s">
        <v>67</v>
      </c>
      <c r="M134" s="70"/>
      <c r="N134" s="60" t="s">
        <v>68</v>
      </c>
      <c r="O134" s="60">
        <v>3</v>
      </c>
      <c r="P134" s="60">
        <v>2</v>
      </c>
      <c r="Q134" s="85">
        <f t="shared" ref="Q134:Q145" si="7">M134/P134*O134</f>
        <v>0</v>
      </c>
    </row>
    <row r="135" spans="11:17" x14ac:dyDescent="0.2">
      <c r="K135" s="60">
        <v>42</v>
      </c>
      <c r="L135" s="84" t="s">
        <v>69</v>
      </c>
      <c r="M135" s="70"/>
      <c r="N135" s="60" t="s">
        <v>107</v>
      </c>
      <c r="O135" s="60">
        <v>2</v>
      </c>
      <c r="P135" s="60">
        <v>2</v>
      </c>
      <c r="Q135" s="85">
        <f t="shared" si="7"/>
        <v>0</v>
      </c>
    </row>
    <row r="136" spans="11:17" x14ac:dyDescent="0.2">
      <c r="K136" s="60">
        <v>43</v>
      </c>
      <c r="L136" s="84" t="s">
        <v>70</v>
      </c>
      <c r="M136" s="70"/>
      <c r="N136" s="60" t="s">
        <v>107</v>
      </c>
      <c r="O136" s="60">
        <v>1</v>
      </c>
      <c r="P136" s="60">
        <v>4</v>
      </c>
      <c r="Q136" s="85">
        <f t="shared" si="7"/>
        <v>0</v>
      </c>
    </row>
    <row r="137" spans="11:17" x14ac:dyDescent="0.2">
      <c r="K137" s="60">
        <v>44</v>
      </c>
      <c r="L137" s="84" t="s">
        <v>71</v>
      </c>
      <c r="M137" s="70"/>
      <c r="N137" s="60" t="s">
        <v>107</v>
      </c>
      <c r="O137" s="60">
        <v>3</v>
      </c>
      <c r="P137" s="60">
        <v>2</v>
      </c>
      <c r="Q137" s="85">
        <f t="shared" si="7"/>
        <v>0</v>
      </c>
    </row>
    <row r="138" spans="11:17" x14ac:dyDescent="0.2">
      <c r="K138" s="60">
        <v>45</v>
      </c>
      <c r="L138" s="84" t="s">
        <v>170</v>
      </c>
      <c r="M138" s="70"/>
      <c r="N138" s="60" t="s">
        <v>107</v>
      </c>
      <c r="O138" s="60">
        <v>4</v>
      </c>
      <c r="P138" s="60">
        <v>2</v>
      </c>
      <c r="Q138" s="85">
        <f t="shared" si="7"/>
        <v>0</v>
      </c>
    </row>
    <row r="139" spans="11:17" x14ac:dyDescent="0.2">
      <c r="K139" s="60">
        <v>46</v>
      </c>
      <c r="L139" s="84" t="s">
        <v>171</v>
      </c>
      <c r="M139" s="70"/>
      <c r="N139" s="60" t="s">
        <v>107</v>
      </c>
      <c r="O139" s="60">
        <v>3</v>
      </c>
      <c r="P139" s="60">
        <v>3</v>
      </c>
      <c r="Q139" s="85">
        <f t="shared" si="7"/>
        <v>0</v>
      </c>
    </row>
    <row r="140" spans="11:17" x14ac:dyDescent="0.2">
      <c r="K140" s="60">
        <v>47</v>
      </c>
      <c r="L140" s="84" t="s">
        <v>77</v>
      </c>
      <c r="M140" s="70"/>
      <c r="N140" s="60" t="s">
        <v>107</v>
      </c>
      <c r="O140" s="60">
        <v>2</v>
      </c>
      <c r="P140" s="60">
        <v>5</v>
      </c>
      <c r="Q140" s="85">
        <f t="shared" si="7"/>
        <v>0</v>
      </c>
    </row>
    <row r="141" spans="11:17" x14ac:dyDescent="0.2">
      <c r="K141" s="60">
        <v>48</v>
      </c>
      <c r="L141" s="84" t="s">
        <v>76</v>
      </c>
      <c r="M141" s="70"/>
      <c r="N141" s="60" t="s">
        <v>107</v>
      </c>
      <c r="O141" s="60">
        <v>1</v>
      </c>
      <c r="P141" s="60">
        <v>5</v>
      </c>
      <c r="Q141" s="85">
        <f t="shared" si="7"/>
        <v>0</v>
      </c>
    </row>
    <row r="142" spans="11:17" x14ac:dyDescent="0.2">
      <c r="K142" s="60">
        <v>49</v>
      </c>
      <c r="L142" s="84" t="s">
        <v>78</v>
      </c>
      <c r="M142" s="70"/>
      <c r="N142" s="60" t="s">
        <v>107</v>
      </c>
      <c r="O142" s="60">
        <v>1</v>
      </c>
      <c r="P142" s="60">
        <v>6</v>
      </c>
      <c r="Q142" s="85">
        <f t="shared" si="7"/>
        <v>0</v>
      </c>
    </row>
    <row r="143" spans="11:17" x14ac:dyDescent="0.2">
      <c r="K143" s="60">
        <v>50</v>
      </c>
      <c r="L143" s="84" t="s">
        <v>79</v>
      </c>
      <c r="M143" s="70"/>
      <c r="N143" s="60" t="s">
        <v>107</v>
      </c>
      <c r="O143" s="60">
        <v>1</v>
      </c>
      <c r="P143" s="60">
        <v>5</v>
      </c>
      <c r="Q143" s="85">
        <f t="shared" si="7"/>
        <v>0</v>
      </c>
    </row>
    <row r="144" spans="11:17" x14ac:dyDescent="0.2">
      <c r="K144" s="60">
        <v>51</v>
      </c>
      <c r="L144" s="84" t="s">
        <v>80</v>
      </c>
      <c r="M144" s="70"/>
      <c r="N144" s="60" t="s">
        <v>107</v>
      </c>
      <c r="O144" s="60">
        <v>1</v>
      </c>
      <c r="P144" s="60">
        <v>4</v>
      </c>
      <c r="Q144" s="85">
        <f t="shared" si="7"/>
        <v>0</v>
      </c>
    </row>
    <row r="145" spans="2:21" x14ac:dyDescent="0.2">
      <c r="K145" s="60">
        <v>52</v>
      </c>
      <c r="L145" s="84" t="s">
        <v>81</v>
      </c>
      <c r="M145" s="70"/>
      <c r="N145" s="60" t="s">
        <v>107</v>
      </c>
      <c r="O145" s="60">
        <v>1</v>
      </c>
      <c r="P145" s="60">
        <v>5</v>
      </c>
      <c r="Q145" s="85">
        <f t="shared" si="7"/>
        <v>0</v>
      </c>
    </row>
    <row r="146" spans="2:21" ht="12.75" customHeight="1" x14ac:dyDescent="0.2">
      <c r="K146" s="905" t="s">
        <v>85</v>
      </c>
      <c r="L146" s="905"/>
      <c r="M146" s="73" t="s">
        <v>86</v>
      </c>
      <c r="N146" s="73" t="s">
        <v>86</v>
      </c>
      <c r="O146" s="73" t="s">
        <v>86</v>
      </c>
      <c r="P146" s="73" t="s">
        <v>86</v>
      </c>
      <c r="Q146" s="106">
        <f>SUM(Q93:Q145)</f>
        <v>0</v>
      </c>
    </row>
    <row r="147" spans="2:21" x14ac:dyDescent="0.2">
      <c r="Q147" s="107"/>
    </row>
    <row r="148" spans="2:21" x14ac:dyDescent="0.2">
      <c r="K148" s="906" t="s">
        <v>174</v>
      </c>
      <c r="L148" s="906"/>
      <c r="M148" s="906"/>
      <c r="N148" s="906"/>
      <c r="O148" s="906"/>
      <c r="P148" s="906"/>
      <c r="Q148" s="108"/>
    </row>
    <row r="149" spans="2:21" x14ac:dyDescent="0.2">
      <c r="K149" s="78"/>
      <c r="L149" s="78"/>
      <c r="M149" s="78"/>
      <c r="N149" s="78"/>
      <c r="O149" s="78"/>
      <c r="P149" s="78"/>
      <c r="Q149" s="107"/>
    </row>
    <row r="150" spans="2:21" x14ac:dyDescent="0.2">
      <c r="K150" s="78"/>
      <c r="L150" s="78"/>
      <c r="M150" s="78"/>
      <c r="N150" s="78"/>
      <c r="O150" s="78"/>
      <c r="P150" s="78"/>
      <c r="Q150" s="107"/>
    </row>
    <row r="151" spans="2:21" x14ac:dyDescent="0.2">
      <c r="K151" s="906" t="s">
        <v>90</v>
      </c>
      <c r="L151" s="906"/>
      <c r="M151" s="906"/>
      <c r="N151" s="906"/>
      <c r="O151" s="906"/>
      <c r="P151" s="906"/>
      <c r="Q151" s="80">
        <f>Q146*Q148</f>
        <v>0</v>
      </c>
    </row>
    <row r="153" spans="2:21" ht="15.75" x14ac:dyDescent="0.25">
      <c r="L153" s="91" t="s">
        <v>136</v>
      </c>
      <c r="M153" s="91"/>
      <c r="N153" s="91"/>
      <c r="O153" s="91"/>
      <c r="P153" s="91"/>
      <c r="Q153" s="92"/>
    </row>
    <row r="154" spans="2:21" ht="15.75" x14ac:dyDescent="0.25">
      <c r="L154" s="94"/>
      <c r="M154" s="94"/>
      <c r="N154" s="94"/>
      <c r="O154" s="94"/>
      <c r="P154" s="94"/>
      <c r="Q154" s="95"/>
    </row>
    <row r="155" spans="2:21" ht="15.75" x14ac:dyDescent="0.25">
      <c r="L155" s="91" t="s">
        <v>85</v>
      </c>
      <c r="M155" s="91"/>
      <c r="N155" s="91"/>
      <c r="O155" s="94"/>
      <c r="P155" s="94"/>
      <c r="Q155" s="97">
        <f>Q151+Q88+Q24</f>
        <v>0</v>
      </c>
    </row>
    <row r="156" spans="2:21" ht="15.75" customHeight="1" x14ac:dyDescent="0.25">
      <c r="L156" s="907" t="s">
        <v>140</v>
      </c>
      <c r="M156" s="907"/>
      <c r="N156" s="907"/>
      <c r="O156" s="907"/>
      <c r="P156" s="907"/>
      <c r="Q156" s="97" t="e">
        <f>T157/Q155</f>
        <v>#DIV/0!</v>
      </c>
    </row>
    <row r="157" spans="2:21" ht="15.6" customHeight="1" x14ac:dyDescent="0.25">
      <c r="L157" s="91" t="s">
        <v>175</v>
      </c>
      <c r="M157" s="91"/>
      <c r="N157" s="91"/>
      <c r="O157" s="94"/>
      <c r="P157" s="94"/>
      <c r="Q157" s="97" t="e">
        <f>Q155*Q156</f>
        <v>#DIV/0!</v>
      </c>
      <c r="T157" s="105">
        <v>0</v>
      </c>
      <c r="U157" s="105" t="s">
        <v>160</v>
      </c>
    </row>
    <row r="158" spans="2:21" ht="15.75" x14ac:dyDescent="0.25">
      <c r="L158" s="91" t="s">
        <v>145</v>
      </c>
      <c r="M158" s="98"/>
      <c r="N158" s="98"/>
      <c r="O158" s="98"/>
      <c r="P158" s="96"/>
      <c r="Q158" s="99">
        <v>0</v>
      </c>
    </row>
    <row r="159" spans="2:21" ht="15.75" x14ac:dyDescent="0.25">
      <c r="L159" s="91" t="s">
        <v>148</v>
      </c>
      <c r="M159" s="98"/>
      <c r="N159" s="98"/>
      <c r="O159" s="98"/>
      <c r="P159" s="96"/>
      <c r="Q159" s="99">
        <v>0</v>
      </c>
    </row>
    <row r="160" spans="2:21" ht="15.75" x14ac:dyDescent="0.25">
      <c r="B160" s="109" t="s">
        <v>176</v>
      </c>
      <c r="L160" s="109" t="s">
        <v>176</v>
      </c>
    </row>
  </sheetData>
  <mergeCells count="44">
    <mergeCell ref="F1:I1"/>
    <mergeCell ref="J1:J6"/>
    <mergeCell ref="B3:I3"/>
    <mergeCell ref="L3:S3"/>
    <mergeCell ref="B4:I4"/>
    <mergeCell ref="L4:S4"/>
    <mergeCell ref="B5:I5"/>
    <mergeCell ref="L5:S5"/>
    <mergeCell ref="B7:B8"/>
    <mergeCell ref="C7:C8"/>
    <mergeCell ref="D7:D8"/>
    <mergeCell ref="E7:F7"/>
    <mergeCell ref="G7:G8"/>
    <mergeCell ref="Q7:R8"/>
    <mergeCell ref="S7:S8"/>
    <mergeCell ref="K25:Q25"/>
    <mergeCell ref="K26:Q26"/>
    <mergeCell ref="K27:K28"/>
    <mergeCell ref="L27:L28"/>
    <mergeCell ref="M27:M28"/>
    <mergeCell ref="N27:N28"/>
    <mergeCell ref="O27:O28"/>
    <mergeCell ref="P27:P28"/>
    <mergeCell ref="Q27:Q28"/>
    <mergeCell ref="K7:K8"/>
    <mergeCell ref="L7:L8"/>
    <mergeCell ref="M7:M8"/>
    <mergeCell ref="N7:N8"/>
    <mergeCell ref="O7:P7"/>
    <mergeCell ref="K30:Q30"/>
    <mergeCell ref="B50:F50"/>
    <mergeCell ref="B54:D54"/>
    <mergeCell ref="L71:Q71"/>
    <mergeCell ref="K84:L84"/>
    <mergeCell ref="K86:P86"/>
    <mergeCell ref="K88:P88"/>
    <mergeCell ref="L90:R90"/>
    <mergeCell ref="L91:R91"/>
    <mergeCell ref="K92:Q92"/>
    <mergeCell ref="K133:Q133"/>
    <mergeCell ref="K146:L146"/>
    <mergeCell ref="K148:P148"/>
    <mergeCell ref="K151:P151"/>
    <mergeCell ref="L156:P156"/>
  </mergeCells>
  <pageMargins left="1.1812499999999999" right="0" top="0.39374999999999999" bottom="0.196527777777778" header="0.51180555555555496" footer="0.51180555555555496"/>
  <pageSetup paperSize="9" scale="63" firstPageNumber="0" orientation="portrait" horizontalDpi="300" verticalDpi="300" r:id="rId1"/>
  <colBreaks count="1" manualBreakCount="1">
    <brk id="9" max="1048575" man="1"/>
  </col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AMK143"/>
  <sheetViews>
    <sheetView view="pageBreakPreview" zoomScale="55" zoomScaleNormal="70" zoomScalePageLayoutView="55" workbookViewId="0">
      <pane xSplit="2" ySplit="14" topLeftCell="AX15" activePane="bottomRight" state="frozen"/>
      <selection pane="topRight" activeCell="AX1" sqref="AX1"/>
      <selection pane="bottomLeft" activeCell="A99" sqref="A99"/>
      <selection pane="bottomRight" activeCell="BK110" sqref="BK110"/>
    </sheetView>
  </sheetViews>
  <sheetFormatPr defaultRowHeight="12.75" x14ac:dyDescent="0.2"/>
  <cols>
    <col min="1" max="1" width="46.5703125" style="517" customWidth="1"/>
    <col min="2" max="4" width="16.28515625" style="518" customWidth="1"/>
    <col min="5" max="16" width="16.28515625" style="517" customWidth="1"/>
    <col min="17" max="17" width="16.28515625" style="798" customWidth="1"/>
    <col min="18" max="18" width="16.28515625" style="799" customWidth="1"/>
    <col min="19" max="21" width="13.7109375" style="614" customWidth="1"/>
    <col min="22" max="22" width="15.5703125" style="517" customWidth="1"/>
    <col min="23" max="23" width="16.7109375" style="517" customWidth="1"/>
    <col min="24" max="24" width="17" style="517" customWidth="1"/>
    <col min="25" max="25" width="16.140625" style="517" customWidth="1"/>
    <col min="26" max="26" width="14.7109375" style="517" customWidth="1"/>
    <col min="27" max="27" width="14.140625" style="517" customWidth="1"/>
    <col min="28" max="28" width="14.7109375" style="517" customWidth="1"/>
    <col min="29" max="29" width="12.7109375" style="517" customWidth="1"/>
    <col min="30" max="30" width="13.7109375" style="517" customWidth="1"/>
    <col min="31" max="31" width="14.28515625" style="517" customWidth="1"/>
    <col min="32" max="32" width="12.42578125" style="517" hidden="1" customWidth="1"/>
    <col min="33" max="33" width="13.7109375" style="517" customWidth="1"/>
    <col min="34" max="34" width="14.85546875" style="517" customWidth="1"/>
    <col min="35" max="35" width="12.85546875" style="517" customWidth="1"/>
    <col min="36" max="37" width="17.140625" style="517" customWidth="1"/>
    <col min="38" max="38" width="15.42578125" style="517" customWidth="1"/>
    <col min="39" max="39" width="13.140625" style="517" customWidth="1"/>
    <col min="40" max="40" width="14.85546875" style="517" customWidth="1"/>
    <col min="41" max="41" width="16.7109375" style="517" customWidth="1"/>
    <col min="42" max="42" width="13.85546875" style="517" customWidth="1"/>
    <col min="43" max="43" width="14.5703125" style="517" customWidth="1"/>
    <col min="44" max="44" width="15.7109375" style="798" customWidth="1"/>
    <col min="45" max="45" width="16.28515625" style="517" customWidth="1"/>
    <col min="46" max="46" width="16.42578125" style="517" customWidth="1"/>
    <col min="47" max="47" width="11.85546875" style="517" customWidth="1"/>
    <col min="48" max="48" width="12.140625" style="517" customWidth="1"/>
    <col min="49" max="49" width="16" style="798" customWidth="1"/>
    <col min="50" max="50" width="12.7109375" style="517" customWidth="1"/>
    <col min="51" max="51" width="12.42578125" style="517" customWidth="1"/>
    <col min="52" max="52" width="13.7109375" style="517" customWidth="1"/>
    <col min="53" max="53" width="10.7109375" style="517" customWidth="1"/>
    <col min="54" max="54" width="11.28515625" style="517" customWidth="1"/>
    <col min="55" max="55" width="12.5703125" style="798" customWidth="1"/>
    <col min="56" max="56" width="11.85546875" style="517" customWidth="1"/>
    <col min="57" max="58" width="11.5703125" style="517"/>
    <col min="59" max="59" width="13.5703125" style="798" customWidth="1"/>
    <col min="60" max="60" width="12.5703125" style="517" customWidth="1"/>
    <col min="61" max="61" width="10.85546875" style="517" customWidth="1"/>
    <col min="62" max="62" width="11.7109375" style="517" customWidth="1"/>
    <col min="63" max="63" width="16.42578125" style="798" customWidth="1"/>
    <col min="64" max="64" width="12.7109375" style="517" customWidth="1"/>
    <col min="65" max="66" width="12.42578125" style="517" customWidth="1"/>
    <col min="67" max="67" width="12.85546875" style="517" customWidth="1"/>
    <col min="68" max="1025" width="9.140625" style="517" customWidth="1"/>
  </cols>
  <sheetData>
    <row r="1" spans="1:67" s="414" customFormat="1" ht="15.75" x14ac:dyDescent="0.25">
      <c r="A1" s="417"/>
      <c r="B1" s="415"/>
      <c r="C1" s="415"/>
      <c r="D1" s="415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1005" t="s">
        <v>509</v>
      </c>
      <c r="Q1" s="1005"/>
      <c r="R1" s="800"/>
      <c r="S1" s="416"/>
      <c r="T1" s="416"/>
      <c r="U1" s="416"/>
      <c r="AL1" s="801" t="s">
        <v>675</v>
      </c>
      <c r="AR1" s="802"/>
      <c r="AW1" s="802"/>
      <c r="BC1" s="802"/>
      <c r="BG1" s="802"/>
      <c r="BK1" s="802"/>
    </row>
    <row r="2" spans="1:67" s="414" customFormat="1" ht="13.5" customHeight="1" x14ac:dyDescent="0.25">
      <c r="A2" s="418"/>
      <c r="B2" s="415"/>
      <c r="C2" s="415"/>
      <c r="D2" s="415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803"/>
      <c r="R2" s="802"/>
      <c r="S2" s="416"/>
      <c r="T2" s="416"/>
      <c r="U2" s="416"/>
      <c r="AR2" s="802"/>
      <c r="AW2" s="802"/>
      <c r="BC2" s="802"/>
      <c r="BG2" s="802"/>
      <c r="BK2" s="802"/>
    </row>
    <row r="3" spans="1:67" s="414" customFormat="1" ht="52.9" customHeight="1" x14ac:dyDescent="0.2">
      <c r="A3" s="420"/>
      <c r="B3" s="415"/>
      <c r="C3" s="415"/>
      <c r="D3" s="415"/>
      <c r="Q3" s="802"/>
      <c r="R3" s="1088" t="s">
        <v>676</v>
      </c>
      <c r="S3" s="1088"/>
      <c r="T3" s="1088"/>
      <c r="U3" s="1088"/>
      <c r="AP3" s="1089"/>
      <c r="AR3" s="802"/>
      <c r="AT3" s="1089"/>
      <c r="AU3" s="1089"/>
      <c r="AV3" s="1089"/>
      <c r="AW3" s="802"/>
      <c r="BC3" s="802"/>
      <c r="BG3" s="802"/>
      <c r="BK3" s="802"/>
    </row>
    <row r="4" spans="1:67" s="414" customFormat="1" ht="18.75" customHeight="1" x14ac:dyDescent="0.3">
      <c r="A4" s="1006" t="s">
        <v>510</v>
      </c>
      <c r="B4" s="1006"/>
      <c r="C4" s="1006"/>
      <c r="D4" s="1006"/>
      <c r="E4" s="1006"/>
      <c r="F4" s="1006"/>
      <c r="G4" s="1006"/>
      <c r="H4" s="1006"/>
      <c r="I4" s="1006"/>
      <c r="J4" s="1006"/>
      <c r="K4" s="1006"/>
      <c r="L4" s="1006"/>
      <c r="M4" s="1006"/>
      <c r="N4" s="1006"/>
      <c r="O4" s="1006"/>
      <c r="P4" s="1006"/>
      <c r="Q4" s="1006"/>
      <c r="R4" s="804"/>
      <c r="S4" s="805"/>
      <c r="T4" s="805"/>
      <c r="U4" s="805"/>
      <c r="V4" s="806"/>
      <c r="W4" s="806"/>
      <c r="X4" s="807"/>
      <c r="Y4" s="806"/>
      <c r="Z4" s="807"/>
      <c r="AA4" s="807"/>
      <c r="AB4" s="806"/>
      <c r="AC4" s="806"/>
      <c r="AD4" s="806"/>
      <c r="AE4" s="806"/>
      <c r="AF4" s="807"/>
      <c r="AG4" s="807"/>
      <c r="AH4" s="807"/>
      <c r="AI4" s="806"/>
      <c r="AJ4" s="806"/>
      <c r="AK4" s="806"/>
      <c r="AL4" s="806"/>
      <c r="AM4" s="807"/>
      <c r="AN4" s="806"/>
      <c r="AO4" s="807"/>
      <c r="AP4" s="1089"/>
      <c r="AQ4" s="807"/>
      <c r="AR4" s="808"/>
      <c r="AS4" s="807"/>
      <c r="AT4" s="1089"/>
      <c r="AU4" s="1089"/>
      <c r="AV4" s="1089"/>
      <c r="AW4" s="808"/>
      <c r="AX4" s="807"/>
      <c r="AY4" s="807"/>
      <c r="AZ4" s="807"/>
      <c r="BA4" s="807"/>
      <c r="BB4" s="807"/>
      <c r="BC4" s="808"/>
      <c r="BD4" s="807"/>
      <c r="BE4" s="807"/>
      <c r="BF4" s="807"/>
      <c r="BG4" s="808"/>
      <c r="BH4" s="807"/>
      <c r="BI4" s="807"/>
      <c r="BJ4" s="806"/>
      <c r="BK4" s="809"/>
      <c r="BL4" s="807"/>
      <c r="BM4" s="806"/>
      <c r="BN4" s="807"/>
      <c r="BO4" s="807"/>
    </row>
    <row r="5" spans="1:67" s="414" customFormat="1" ht="15.6" customHeight="1" x14ac:dyDescent="0.25">
      <c r="A5" s="1007"/>
      <c r="B5" s="1007"/>
      <c r="C5" s="1007"/>
      <c r="D5" s="1007"/>
      <c r="E5" s="1007"/>
      <c r="F5" s="1007"/>
      <c r="G5" s="1007"/>
      <c r="H5" s="1007"/>
      <c r="I5" s="1007"/>
      <c r="J5" s="1007"/>
      <c r="K5" s="1007"/>
      <c r="L5" s="1007"/>
      <c r="M5" s="1007"/>
      <c r="N5" s="1007"/>
      <c r="O5" s="1007"/>
      <c r="P5" s="1007"/>
      <c r="Q5" s="1007"/>
      <c r="R5" s="800"/>
      <c r="S5" s="416"/>
      <c r="T5" s="416"/>
      <c r="U5" s="416"/>
      <c r="AR5" s="802"/>
      <c r="AW5" s="802"/>
      <c r="BC5" s="802"/>
      <c r="BG5" s="802"/>
      <c r="BK5" s="802"/>
    </row>
    <row r="6" spans="1:67" s="414" customFormat="1" ht="71.45" customHeight="1" x14ac:dyDescent="0.25">
      <c r="A6" s="1008" t="str">
        <f>'Прил.9 услуги'!B44</f>
        <v xml:space="preserve">предоставление социального обслуживания в форме на дому  </v>
      </c>
      <c r="B6" s="1008"/>
      <c r="C6" s="1008"/>
      <c r="D6" s="1008"/>
      <c r="E6" s="1008"/>
      <c r="F6" s="1008"/>
      <c r="G6" s="1008"/>
      <c r="H6" s="1008"/>
      <c r="I6" s="1008"/>
      <c r="J6" s="1008"/>
      <c r="K6" s="1008"/>
      <c r="L6" s="1008"/>
      <c r="M6" s="1008"/>
      <c r="N6" s="1008"/>
      <c r="O6" s="1008"/>
      <c r="P6" s="1008"/>
      <c r="Q6" s="1008"/>
      <c r="R6" s="1090" t="s">
        <v>33</v>
      </c>
      <c r="S6" s="1090"/>
      <c r="T6" s="1090"/>
      <c r="U6" s="1090"/>
      <c r="V6" s="1090"/>
      <c r="W6" s="1090"/>
      <c r="X6" s="1090"/>
      <c r="Y6" s="1090"/>
      <c r="Z6" s="1090"/>
      <c r="AA6" s="1090"/>
      <c r="AB6" s="1090"/>
      <c r="AC6" s="1090"/>
      <c r="AD6" s="1090"/>
      <c r="AE6" s="1090"/>
      <c r="AF6" s="1090"/>
      <c r="AG6" s="1090"/>
      <c r="AH6" s="1090"/>
      <c r="AI6" s="1090"/>
      <c r="AJ6" s="1090"/>
      <c r="AK6" s="810"/>
      <c r="AL6" s="1091" t="s">
        <v>677</v>
      </c>
      <c r="AM6" s="1091"/>
      <c r="AN6" s="1091"/>
      <c r="AO6" s="1091"/>
      <c r="AP6" s="1091"/>
      <c r="AQ6" s="1091"/>
      <c r="AR6" s="811"/>
      <c r="AS6" s="1092" t="s">
        <v>678</v>
      </c>
      <c r="AT6" s="1092"/>
      <c r="AU6" s="1092"/>
      <c r="AV6" s="1092"/>
      <c r="AW6" s="812"/>
      <c r="AX6" s="1079" t="s">
        <v>679</v>
      </c>
      <c r="AY6" s="1079"/>
      <c r="AZ6" s="1079"/>
      <c r="BA6" s="1079"/>
      <c r="BB6" s="1079"/>
      <c r="BC6" s="813"/>
      <c r="BD6" s="1080" t="s">
        <v>680</v>
      </c>
      <c r="BE6" s="1080"/>
      <c r="BF6" s="1080"/>
      <c r="BG6" s="1081" t="s">
        <v>681</v>
      </c>
      <c r="BH6" s="1081"/>
      <c r="BI6" s="1081"/>
      <c r="BJ6" s="1081"/>
      <c r="BK6" s="1082" t="s">
        <v>682</v>
      </c>
      <c r="BL6" s="1082"/>
      <c r="BM6" s="1082"/>
      <c r="BN6" s="1082"/>
      <c r="BO6" s="1082"/>
    </row>
    <row r="7" spans="1:67" s="414" customFormat="1" ht="14.25" customHeight="1" x14ac:dyDescent="0.2">
      <c r="A7" s="1009" t="s">
        <v>665</v>
      </c>
      <c r="B7" s="1009"/>
      <c r="C7" s="1009"/>
      <c r="D7" s="1009"/>
      <c r="E7" s="1009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R7" s="814">
        <f>SUM(S7:AJ7)</f>
        <v>702.31666666699994</v>
      </c>
      <c r="S7" s="815">
        <v>32.4</v>
      </c>
      <c r="T7" s="815">
        <v>5</v>
      </c>
      <c r="U7" s="815">
        <v>8</v>
      </c>
      <c r="V7" s="816">
        <v>48</v>
      </c>
      <c r="W7" s="816">
        <v>6</v>
      </c>
      <c r="X7" s="816">
        <v>12</v>
      </c>
      <c r="Y7" s="816">
        <v>0.41666666699999999</v>
      </c>
      <c r="Z7" s="816">
        <v>112.5</v>
      </c>
      <c r="AA7" s="816">
        <v>45</v>
      </c>
      <c r="AB7" s="816">
        <v>36</v>
      </c>
      <c r="AC7" s="816">
        <v>3</v>
      </c>
      <c r="AD7" s="816">
        <v>96</v>
      </c>
      <c r="AE7" s="816">
        <v>24</v>
      </c>
      <c r="AF7" s="817"/>
      <c r="AG7" s="817">
        <v>8</v>
      </c>
      <c r="AH7" s="816">
        <f>154</f>
        <v>154</v>
      </c>
      <c r="AI7" s="816">
        <f>120/60</f>
        <v>2</v>
      </c>
      <c r="AJ7" s="816">
        <f>110</f>
        <v>110</v>
      </c>
      <c r="AK7" s="816"/>
      <c r="AL7" s="816">
        <v>48</v>
      </c>
      <c r="AM7" s="816">
        <f>20</f>
        <v>20</v>
      </c>
      <c r="AN7" s="818">
        <v>12.35</v>
      </c>
      <c r="AO7" s="816">
        <v>36</v>
      </c>
      <c r="AP7" s="816">
        <v>18</v>
      </c>
      <c r="AQ7" s="816">
        <v>27</v>
      </c>
      <c r="AR7" s="819"/>
      <c r="AS7" s="816">
        <v>24</v>
      </c>
      <c r="AT7" s="816">
        <v>24</v>
      </c>
      <c r="AU7" s="816">
        <v>16</v>
      </c>
      <c r="AV7" s="816">
        <v>12</v>
      </c>
      <c r="AW7" s="819"/>
      <c r="AX7" s="816">
        <f>10</f>
        <v>10</v>
      </c>
      <c r="AY7" s="816">
        <f>72</f>
        <v>72</v>
      </c>
      <c r="AZ7" s="816">
        <f>72</f>
        <v>72</v>
      </c>
      <c r="BA7" s="816">
        <f>24</f>
        <v>24</v>
      </c>
      <c r="BB7" s="816">
        <f>12</f>
        <v>12</v>
      </c>
      <c r="BC7" s="819"/>
      <c r="BD7" s="816">
        <f>12</f>
        <v>12</v>
      </c>
      <c r="BE7" s="816">
        <f>6</f>
        <v>6</v>
      </c>
      <c r="BF7" s="816">
        <f>6</f>
        <v>6</v>
      </c>
      <c r="BG7" s="819"/>
      <c r="BH7" s="816">
        <v>2</v>
      </c>
      <c r="BI7" s="816">
        <f>1</f>
        <v>1</v>
      </c>
      <c r="BJ7" s="816">
        <f>200/60</f>
        <v>3.3333333333333335</v>
      </c>
      <c r="BK7" s="819"/>
      <c r="BL7" s="816">
        <v>2.0833333299999999</v>
      </c>
      <c r="BM7" s="816">
        <f>4</f>
        <v>4</v>
      </c>
      <c r="BN7" s="816">
        <f>3</f>
        <v>3</v>
      </c>
      <c r="BO7" s="816">
        <v>2.3333333299999999</v>
      </c>
    </row>
    <row r="8" spans="1:67" s="414" customFormat="1" x14ac:dyDescent="0.2">
      <c r="A8" s="423"/>
      <c r="B8" s="423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820"/>
      <c r="R8" s="800">
        <f>SUM(S8:AJ8)</f>
        <v>0</v>
      </c>
      <c r="S8" s="416">
        <f>S7*S110</f>
        <v>0</v>
      </c>
      <c r="T8" s="416">
        <f>T7*T110</f>
        <v>0</v>
      </c>
      <c r="U8" s="416">
        <f>U7*U110</f>
        <v>0</v>
      </c>
      <c r="V8" s="416">
        <f t="shared" ref="V8:AE8" si="0">V110*V7</f>
        <v>0</v>
      </c>
      <c r="W8" s="416">
        <f t="shared" si="0"/>
        <v>0</v>
      </c>
      <c r="X8" s="416">
        <f t="shared" si="0"/>
        <v>0</v>
      </c>
      <c r="Y8" s="416">
        <f t="shared" si="0"/>
        <v>0</v>
      </c>
      <c r="Z8" s="416">
        <f t="shared" si="0"/>
        <v>0</v>
      </c>
      <c r="AA8" s="416">
        <f t="shared" si="0"/>
        <v>0</v>
      </c>
      <c r="AB8" s="416">
        <f t="shared" si="0"/>
        <v>0</v>
      </c>
      <c r="AC8" s="416">
        <f t="shared" si="0"/>
        <v>0</v>
      </c>
      <c r="AD8" s="416">
        <f t="shared" si="0"/>
        <v>0</v>
      </c>
      <c r="AE8" s="416">
        <f t="shared" si="0"/>
        <v>0</v>
      </c>
      <c r="AF8" s="416">
        <f>AF7*AF110</f>
        <v>0</v>
      </c>
      <c r="AG8" s="416">
        <f>AG7*AG110</f>
        <v>0</v>
      </c>
      <c r="AH8" s="416">
        <f>AH110*AH7</f>
        <v>0</v>
      </c>
      <c r="AI8" s="416">
        <f>AI110*AI7</f>
        <v>0</v>
      </c>
      <c r="AJ8" s="416">
        <f>AJ110*AJ7</f>
        <v>0</v>
      </c>
      <c r="AK8" s="416"/>
      <c r="AL8" s="416">
        <f t="shared" ref="AL8:AQ8" si="1">AL110*AL7</f>
        <v>0</v>
      </c>
      <c r="AM8" s="416">
        <f t="shared" si="1"/>
        <v>0</v>
      </c>
      <c r="AN8" s="416">
        <f t="shared" si="1"/>
        <v>0</v>
      </c>
      <c r="AO8" s="416">
        <f t="shared" si="1"/>
        <v>0</v>
      </c>
      <c r="AP8" s="416">
        <f t="shared" si="1"/>
        <v>0</v>
      </c>
      <c r="AQ8" s="416">
        <f t="shared" si="1"/>
        <v>0</v>
      </c>
      <c r="AR8" s="800"/>
      <c r="AS8" s="416">
        <f>AS110*AS7</f>
        <v>0</v>
      </c>
      <c r="AT8" s="416">
        <f>AT110*AT7</f>
        <v>0</v>
      </c>
      <c r="AU8" s="416">
        <f>AU110*AU7</f>
        <v>0</v>
      </c>
      <c r="AV8" s="416">
        <f>AV110*AV7</f>
        <v>0</v>
      </c>
      <c r="AW8" s="800"/>
      <c r="AX8" s="416">
        <f>AX110*AX7</f>
        <v>0</v>
      </c>
      <c r="AY8" s="416">
        <f>AY110*AY7</f>
        <v>0</v>
      </c>
      <c r="AZ8" s="416">
        <f>AZ110*AZ7</f>
        <v>0</v>
      </c>
      <c r="BA8" s="416">
        <f>BA110*BA7</f>
        <v>0</v>
      </c>
      <c r="BB8" s="416">
        <f>BB110*BB7</f>
        <v>0</v>
      </c>
      <c r="BC8" s="800"/>
      <c r="BD8" s="416">
        <f>BD110*BD7</f>
        <v>0</v>
      </c>
      <c r="BE8" s="416">
        <f>BE110*BE7</f>
        <v>0</v>
      </c>
      <c r="BF8" s="416">
        <f>BF110*BF7</f>
        <v>0</v>
      </c>
      <c r="BG8" s="800"/>
      <c r="BH8" s="416">
        <f>BH110*BH7</f>
        <v>0</v>
      </c>
      <c r="BI8" s="416">
        <f>BI110*BI7</f>
        <v>0</v>
      </c>
      <c r="BJ8" s="416">
        <f>BJ110*BJ7</f>
        <v>0</v>
      </c>
      <c r="BK8" s="800"/>
      <c r="BL8" s="416">
        <f>BL110*BL7</f>
        <v>0</v>
      </c>
      <c r="BM8" s="416">
        <f>BM110*BM7</f>
        <v>0</v>
      </c>
      <c r="BN8" s="416">
        <f>BN110*BN7</f>
        <v>0</v>
      </c>
      <c r="BO8" s="416">
        <f>BO110*BO7</f>
        <v>0</v>
      </c>
    </row>
    <row r="9" spans="1:67" s="414" customFormat="1" ht="16.5" customHeight="1" x14ac:dyDescent="0.25">
      <c r="A9" s="993" t="s">
        <v>512</v>
      </c>
      <c r="B9" s="993" t="s">
        <v>486</v>
      </c>
      <c r="C9" s="993" t="s">
        <v>183</v>
      </c>
      <c r="D9" s="993"/>
      <c r="E9" s="1001" t="s">
        <v>513</v>
      </c>
      <c r="F9" s="1001"/>
      <c r="G9" s="1001"/>
      <c r="H9" s="1001"/>
      <c r="I9" s="1001"/>
      <c r="J9" s="1001"/>
      <c r="K9" s="1001"/>
      <c r="L9" s="1001"/>
      <c r="M9" s="1001"/>
      <c r="N9" s="1001"/>
      <c r="O9" s="1001"/>
      <c r="P9" s="1001"/>
      <c r="Q9" s="1001"/>
      <c r="R9" s="1083" t="s">
        <v>683</v>
      </c>
      <c r="S9" s="1083"/>
      <c r="T9" s="1083"/>
      <c r="U9" s="1083"/>
      <c r="V9" s="1083"/>
      <c r="W9" s="1083"/>
      <c r="X9" s="1083"/>
      <c r="Y9" s="1083"/>
      <c r="Z9" s="1083"/>
      <c r="AA9" s="1083"/>
      <c r="AB9" s="1083"/>
      <c r="AC9" s="1083"/>
      <c r="AD9" s="1083"/>
      <c r="AE9" s="1083"/>
      <c r="AF9" s="1083"/>
      <c r="AG9" s="1083"/>
      <c r="AH9" s="1083"/>
      <c r="AI9" s="1083"/>
      <c r="AJ9" s="1083"/>
      <c r="AK9" s="1083"/>
      <c r="AL9" s="1083"/>
      <c r="AM9" s="1083"/>
      <c r="AN9" s="1083"/>
      <c r="AO9" s="1083"/>
      <c r="AP9" s="1083"/>
      <c r="AQ9" s="1083"/>
      <c r="AR9" s="1083"/>
      <c r="AS9" s="1083"/>
      <c r="AT9" s="1083"/>
      <c r="AU9" s="1083"/>
      <c r="AV9" s="1083"/>
      <c r="AW9" s="1083"/>
      <c r="AX9" s="1083"/>
      <c r="AY9" s="1083"/>
      <c r="AZ9" s="1083"/>
      <c r="BA9" s="1083"/>
      <c r="BB9" s="1083"/>
      <c r="BC9" s="1083"/>
      <c r="BD9" s="1083"/>
      <c r="BE9" s="1083"/>
      <c r="BF9" s="1083"/>
      <c r="BG9" s="1083"/>
      <c r="BH9" s="1083"/>
      <c r="BI9" s="1083"/>
      <c r="BJ9" s="1083"/>
      <c r="BK9" s="1083"/>
      <c r="BL9" s="1083"/>
      <c r="BM9" s="1083"/>
      <c r="BN9" s="1083"/>
      <c r="BO9" s="1083"/>
    </row>
    <row r="10" spans="1:67" s="414" customFormat="1" ht="32.450000000000003" customHeight="1" x14ac:dyDescent="0.2">
      <c r="A10" s="993"/>
      <c r="B10" s="993"/>
      <c r="C10" s="993"/>
      <c r="D10" s="993"/>
      <c r="E10" s="993" t="s">
        <v>514</v>
      </c>
      <c r="F10" s="993"/>
      <c r="G10" s="993"/>
      <c r="H10" s="993"/>
      <c r="I10" s="1002" t="s">
        <v>515</v>
      </c>
      <c r="J10" s="1002"/>
      <c r="K10" s="1002"/>
      <c r="L10" s="1002"/>
      <c r="M10" s="1003" t="s">
        <v>516</v>
      </c>
      <c r="N10" s="1003"/>
      <c r="O10" s="1004" t="s">
        <v>517</v>
      </c>
      <c r="P10" s="1004"/>
      <c r="Q10" s="1004"/>
      <c r="R10" s="1084" t="s">
        <v>684</v>
      </c>
      <c r="S10" s="1085" t="s">
        <v>685</v>
      </c>
      <c r="T10" s="1085"/>
      <c r="U10" s="1085"/>
      <c r="V10" s="1085"/>
      <c r="W10" s="1085"/>
      <c r="X10" s="1085"/>
      <c r="Y10" s="1085"/>
      <c r="Z10" s="1085"/>
      <c r="AA10" s="1085"/>
      <c r="AB10" s="1085"/>
      <c r="AC10" s="1085"/>
      <c r="AD10" s="1085"/>
      <c r="AE10" s="1085"/>
      <c r="AF10" s="1085"/>
      <c r="AG10" s="1085"/>
      <c r="AH10" s="1085"/>
      <c r="AI10" s="1085"/>
      <c r="AJ10" s="1085"/>
      <c r="AK10" s="1086"/>
      <c r="AL10" s="1085" t="s">
        <v>677</v>
      </c>
      <c r="AM10" s="1085"/>
      <c r="AN10" s="1085"/>
      <c r="AO10" s="1085"/>
      <c r="AP10" s="1085"/>
      <c r="AQ10" s="1085"/>
      <c r="AR10" s="821"/>
      <c r="AS10" s="1087" t="s">
        <v>678</v>
      </c>
      <c r="AT10" s="1087"/>
      <c r="AU10" s="1087"/>
      <c r="AV10" s="1087"/>
      <c r="AW10" s="821"/>
      <c r="AX10" s="821"/>
      <c r="AY10" s="821"/>
      <c r="AZ10" s="821"/>
      <c r="BA10" s="821"/>
      <c r="BB10" s="821"/>
      <c r="BC10" s="821"/>
      <c r="BD10" s="821"/>
      <c r="BE10" s="821"/>
      <c r="BF10" s="821"/>
      <c r="BG10" s="821"/>
      <c r="BH10" s="821"/>
      <c r="BI10" s="821"/>
      <c r="BJ10" s="821"/>
      <c r="BK10" s="821"/>
      <c r="BL10" s="821"/>
      <c r="BM10" s="821"/>
      <c r="BN10" s="821"/>
      <c r="BO10" s="822"/>
    </row>
    <row r="11" spans="1:67" s="414" customFormat="1" ht="111.6" customHeight="1" x14ac:dyDescent="0.2">
      <c r="A11" s="993"/>
      <c r="B11" s="993"/>
      <c r="C11" s="993"/>
      <c r="D11" s="993"/>
      <c r="E11" s="425" t="s">
        <v>518</v>
      </c>
      <c r="F11" s="425" t="s">
        <v>519</v>
      </c>
      <c r="G11" s="425" t="s">
        <v>520</v>
      </c>
      <c r="H11" s="424" t="s">
        <v>521</v>
      </c>
      <c r="I11" s="425" t="s">
        <v>518</v>
      </c>
      <c r="J11" s="425" t="s">
        <v>519</v>
      </c>
      <c r="K11" s="425" t="s">
        <v>520</v>
      </c>
      <c r="L11" s="425" t="s">
        <v>521</v>
      </c>
      <c r="M11" s="428" t="s">
        <v>522</v>
      </c>
      <c r="N11" s="426" t="s">
        <v>523</v>
      </c>
      <c r="O11" s="428" t="s">
        <v>522</v>
      </c>
      <c r="P11" s="426" t="s">
        <v>523</v>
      </c>
      <c r="Q11" s="429" t="s">
        <v>524</v>
      </c>
      <c r="R11" s="1084"/>
      <c r="S11" s="823" t="s">
        <v>686</v>
      </c>
      <c r="T11" s="823" t="s">
        <v>687</v>
      </c>
      <c r="U11" s="823" t="s">
        <v>688</v>
      </c>
      <c r="V11" s="823" t="s">
        <v>689</v>
      </c>
      <c r="W11" s="823" t="s">
        <v>690</v>
      </c>
      <c r="X11" s="1075" t="s">
        <v>691</v>
      </c>
      <c r="Y11" s="1075" t="s">
        <v>692</v>
      </c>
      <c r="Z11" s="1075" t="s">
        <v>693</v>
      </c>
      <c r="AA11" s="575" t="s">
        <v>694</v>
      </c>
      <c r="AB11" s="1075" t="s">
        <v>695</v>
      </c>
      <c r="AC11" s="1075" t="s">
        <v>696</v>
      </c>
      <c r="AD11" s="1075" t="s">
        <v>697</v>
      </c>
      <c r="AE11" s="1075" t="s">
        <v>698</v>
      </c>
      <c r="AF11" s="1078"/>
      <c r="AG11" s="575" t="s">
        <v>699</v>
      </c>
      <c r="AH11" s="1075" t="s">
        <v>700</v>
      </c>
      <c r="AI11" s="1075" t="s">
        <v>701</v>
      </c>
      <c r="AJ11" s="1075" t="s">
        <v>702</v>
      </c>
      <c r="AK11" s="1086"/>
      <c r="AL11" s="1075" t="s">
        <v>703</v>
      </c>
      <c r="AM11" s="1075" t="s">
        <v>704</v>
      </c>
      <c r="AN11" s="1075" t="s">
        <v>705</v>
      </c>
      <c r="AO11" s="1078" t="s">
        <v>706</v>
      </c>
      <c r="AP11" s="1078" t="s">
        <v>707</v>
      </c>
      <c r="AQ11" s="1078" t="s">
        <v>708</v>
      </c>
      <c r="AR11" s="1075"/>
      <c r="AS11" s="1075" t="s">
        <v>709</v>
      </c>
      <c r="AT11" s="1075" t="s">
        <v>710</v>
      </c>
      <c r="AU11" s="1075" t="s">
        <v>711</v>
      </c>
      <c r="AV11" s="1075" t="s">
        <v>712</v>
      </c>
      <c r="AW11" s="575"/>
      <c r="AX11" s="1075" t="s">
        <v>713</v>
      </c>
      <c r="AY11" s="1075" t="s">
        <v>714</v>
      </c>
      <c r="AZ11" s="1075" t="s">
        <v>715</v>
      </c>
      <c r="BA11" s="1075" t="s">
        <v>716</v>
      </c>
      <c r="BB11" s="1075" t="s">
        <v>717</v>
      </c>
      <c r="BC11" s="575"/>
      <c r="BD11" s="1075" t="s">
        <v>718</v>
      </c>
      <c r="BE11" s="1075" t="s">
        <v>719</v>
      </c>
      <c r="BF11" s="1075" t="s">
        <v>720</v>
      </c>
      <c r="BG11" s="575"/>
      <c r="BH11" s="1075" t="s">
        <v>721</v>
      </c>
      <c r="BI11" s="1075" t="s">
        <v>722</v>
      </c>
      <c r="BJ11" s="1075" t="s">
        <v>723</v>
      </c>
      <c r="BK11" s="575"/>
      <c r="BL11" s="1075" t="s">
        <v>724</v>
      </c>
      <c r="BM11" s="1075" t="s">
        <v>725</v>
      </c>
      <c r="BN11" s="1075" t="s">
        <v>726</v>
      </c>
      <c r="BO11" s="1076" t="s">
        <v>727</v>
      </c>
    </row>
    <row r="12" spans="1:67" s="414" customFormat="1" ht="13.15" hidden="1" customHeight="1" x14ac:dyDescent="0.2">
      <c r="A12" s="430">
        <v>1</v>
      </c>
      <c r="B12" s="430">
        <v>2</v>
      </c>
      <c r="C12" s="430">
        <v>3</v>
      </c>
      <c r="D12" s="430"/>
      <c r="E12" s="430">
        <v>4</v>
      </c>
      <c r="F12" s="430">
        <v>5</v>
      </c>
      <c r="G12" s="430">
        <v>6</v>
      </c>
      <c r="H12" s="430">
        <v>7</v>
      </c>
      <c r="I12" s="430">
        <v>8</v>
      </c>
      <c r="J12" s="430">
        <v>9</v>
      </c>
      <c r="K12" s="430">
        <v>10</v>
      </c>
      <c r="L12" s="430">
        <v>11</v>
      </c>
      <c r="M12" s="430">
        <v>12</v>
      </c>
      <c r="N12" s="430">
        <v>13</v>
      </c>
      <c r="O12" s="430">
        <v>8</v>
      </c>
      <c r="P12" s="430">
        <f>O12+1</f>
        <v>9</v>
      </c>
      <c r="Q12" s="824" t="s">
        <v>525</v>
      </c>
      <c r="R12" s="825"/>
      <c r="S12" s="823"/>
      <c r="T12" s="823"/>
      <c r="U12" s="823"/>
      <c r="V12" s="823"/>
      <c r="W12" s="823"/>
      <c r="X12" s="1075"/>
      <c r="Y12" s="1075"/>
      <c r="Z12" s="1075"/>
      <c r="AA12" s="575"/>
      <c r="AB12" s="1075"/>
      <c r="AC12" s="1075"/>
      <c r="AD12" s="1075"/>
      <c r="AE12" s="1075"/>
      <c r="AF12" s="1078"/>
      <c r="AG12" s="575"/>
      <c r="AH12" s="1075"/>
      <c r="AI12" s="1075"/>
      <c r="AJ12" s="1075"/>
      <c r="AK12" s="575"/>
      <c r="AL12" s="1075"/>
      <c r="AM12" s="1075"/>
      <c r="AN12" s="1075"/>
      <c r="AO12" s="1078"/>
      <c r="AP12" s="1078"/>
      <c r="AQ12" s="1078"/>
      <c r="AR12" s="1075"/>
      <c r="AS12" s="1075"/>
      <c r="AT12" s="1075"/>
      <c r="AU12" s="1075"/>
      <c r="AV12" s="1075"/>
      <c r="AW12" s="575"/>
      <c r="AX12" s="1075"/>
      <c r="AY12" s="1075"/>
      <c r="AZ12" s="1075"/>
      <c r="BA12" s="1075"/>
      <c r="BB12" s="1075"/>
      <c r="BC12" s="575"/>
      <c r="BD12" s="1075"/>
      <c r="BE12" s="1075"/>
      <c r="BF12" s="1075"/>
      <c r="BG12" s="575"/>
      <c r="BH12" s="1075"/>
      <c r="BI12" s="1075"/>
      <c r="BJ12" s="1075"/>
      <c r="BK12" s="575"/>
      <c r="BL12" s="1075"/>
      <c r="BM12" s="1075"/>
      <c r="BN12" s="1075"/>
      <c r="BO12" s="1076"/>
    </row>
    <row r="13" spans="1:67" s="414" customFormat="1" ht="27.75" customHeight="1" x14ac:dyDescent="0.25">
      <c r="A13" s="1015" t="s">
        <v>633</v>
      </c>
      <c r="B13" s="1015"/>
      <c r="C13" s="1015"/>
      <c r="D13" s="1015"/>
      <c r="E13" s="1015"/>
      <c r="F13" s="1015"/>
      <c r="G13" s="1015"/>
      <c r="H13" s="1015"/>
      <c r="I13" s="1015"/>
      <c r="J13" s="1015"/>
      <c r="K13" s="1015"/>
      <c r="L13" s="1015"/>
      <c r="M13" s="1077" t="s">
        <v>728</v>
      </c>
      <c r="N13" s="1077"/>
      <c r="O13" s="1077"/>
      <c r="P13" s="1077"/>
      <c r="Q13" s="826">
        <f>R13+AK13+AR13+AW13+BC13+BG13+BK13</f>
        <v>0</v>
      </c>
      <c r="R13" s="827">
        <f>SUM(S13:AJ13)</f>
        <v>0</v>
      </c>
      <c r="S13" s="815">
        <f t="shared" ref="S13:AJ13" si="2">S8</f>
        <v>0</v>
      </c>
      <c r="T13" s="815">
        <f t="shared" si="2"/>
        <v>0</v>
      </c>
      <c r="U13" s="815">
        <f t="shared" si="2"/>
        <v>0</v>
      </c>
      <c r="V13" s="815">
        <f t="shared" si="2"/>
        <v>0</v>
      </c>
      <c r="W13" s="815">
        <f t="shared" si="2"/>
        <v>0</v>
      </c>
      <c r="X13" s="815">
        <f t="shared" si="2"/>
        <v>0</v>
      </c>
      <c r="Y13" s="815">
        <f t="shared" si="2"/>
        <v>0</v>
      </c>
      <c r="Z13" s="815">
        <f t="shared" si="2"/>
        <v>0</v>
      </c>
      <c r="AA13" s="815">
        <f t="shared" si="2"/>
        <v>0</v>
      </c>
      <c r="AB13" s="815">
        <f t="shared" si="2"/>
        <v>0</v>
      </c>
      <c r="AC13" s="815">
        <f t="shared" si="2"/>
        <v>0</v>
      </c>
      <c r="AD13" s="815">
        <f t="shared" si="2"/>
        <v>0</v>
      </c>
      <c r="AE13" s="815">
        <f t="shared" si="2"/>
        <v>0</v>
      </c>
      <c r="AF13" s="815">
        <f t="shared" si="2"/>
        <v>0</v>
      </c>
      <c r="AG13" s="815">
        <f t="shared" si="2"/>
        <v>0</v>
      </c>
      <c r="AH13" s="815">
        <f t="shared" si="2"/>
        <v>0</v>
      </c>
      <c r="AI13" s="815">
        <f t="shared" si="2"/>
        <v>0</v>
      </c>
      <c r="AJ13" s="815">
        <f t="shared" si="2"/>
        <v>0</v>
      </c>
      <c r="AK13" s="827">
        <f>AL13+AM13+AN13+AO13+AP13+AQ13</f>
        <v>0</v>
      </c>
      <c r="AL13" s="815">
        <f t="shared" ref="AL13:AQ13" si="3">AL8</f>
        <v>0</v>
      </c>
      <c r="AM13" s="815">
        <f t="shared" si="3"/>
        <v>0</v>
      </c>
      <c r="AN13" s="815">
        <f t="shared" si="3"/>
        <v>0</v>
      </c>
      <c r="AO13" s="815">
        <f t="shared" si="3"/>
        <v>0</v>
      </c>
      <c r="AP13" s="815">
        <f t="shared" si="3"/>
        <v>0</v>
      </c>
      <c r="AQ13" s="815">
        <f t="shared" si="3"/>
        <v>0</v>
      </c>
      <c r="AR13" s="827">
        <f>AS13+AT13+AU13+AV13</f>
        <v>0</v>
      </c>
      <c r="AS13" s="815">
        <f>AS8</f>
        <v>0</v>
      </c>
      <c r="AT13" s="815">
        <f>AT8</f>
        <v>0</v>
      </c>
      <c r="AU13" s="815">
        <f>AU8</f>
        <v>0</v>
      </c>
      <c r="AV13" s="815">
        <f>AV8</f>
        <v>0</v>
      </c>
      <c r="AW13" s="827">
        <f>AX13+AY13+AZ13+BA13+BB13</f>
        <v>0</v>
      </c>
      <c r="AX13" s="815">
        <f>AX8</f>
        <v>0</v>
      </c>
      <c r="AY13" s="815">
        <f>AY8</f>
        <v>0</v>
      </c>
      <c r="AZ13" s="815">
        <f>AZ8</f>
        <v>0</v>
      </c>
      <c r="BA13" s="815">
        <f>BA8</f>
        <v>0</v>
      </c>
      <c r="BB13" s="815">
        <f>BB8</f>
        <v>0</v>
      </c>
      <c r="BC13" s="827">
        <f>BD13+BE13+BF13</f>
        <v>0</v>
      </c>
      <c r="BD13" s="815">
        <f>BD8</f>
        <v>0</v>
      </c>
      <c r="BE13" s="815">
        <f>BE8</f>
        <v>0</v>
      </c>
      <c r="BF13" s="815">
        <f>BF8</f>
        <v>0</v>
      </c>
      <c r="BG13" s="827">
        <f>BH13+BI13+BJ13</f>
        <v>0</v>
      </c>
      <c r="BH13" s="815">
        <f>BH8</f>
        <v>0</v>
      </c>
      <c r="BI13" s="815">
        <f>BI8</f>
        <v>0</v>
      </c>
      <c r="BJ13" s="815">
        <f>BJ8</f>
        <v>0</v>
      </c>
      <c r="BK13" s="827">
        <f>BL13+BM13+BN13+BO13</f>
        <v>0</v>
      </c>
      <c r="BL13" s="815">
        <f>BL8</f>
        <v>0</v>
      </c>
      <c r="BM13" s="815">
        <f>BM8</f>
        <v>0</v>
      </c>
      <c r="BN13" s="815">
        <f>BN8</f>
        <v>0</v>
      </c>
      <c r="BO13" s="815">
        <f>BO8</f>
        <v>0</v>
      </c>
    </row>
    <row r="14" spans="1:67" s="432" customFormat="1" ht="18" customHeight="1" x14ac:dyDescent="0.25">
      <c r="A14" s="1016" t="s">
        <v>527</v>
      </c>
      <c r="B14" s="1016"/>
      <c r="C14" s="1016"/>
      <c r="D14" s="1016"/>
      <c r="E14" s="1016"/>
      <c r="F14" s="1016"/>
      <c r="G14" s="1016"/>
      <c r="H14" s="1016"/>
      <c r="I14" s="1016"/>
      <c r="J14" s="1016"/>
      <c r="K14" s="1016"/>
      <c r="L14" s="1016"/>
      <c r="M14" s="528"/>
      <c r="N14" s="528"/>
      <c r="O14" s="528"/>
      <c r="P14" s="528"/>
      <c r="Q14" s="828" t="e">
        <f>R14+AK14+AR14+AW14+BC14+BG14+BK14</f>
        <v>#DIV/0!</v>
      </c>
      <c r="R14" s="827" t="e">
        <f>R13/Q13</f>
        <v>#DIV/0!</v>
      </c>
      <c r="S14" s="829" t="e">
        <f t="shared" ref="S14:AJ14" si="4">S13/$R13</f>
        <v>#DIV/0!</v>
      </c>
      <c r="T14" s="829" t="e">
        <f t="shared" si="4"/>
        <v>#DIV/0!</v>
      </c>
      <c r="U14" s="829" t="e">
        <f t="shared" si="4"/>
        <v>#DIV/0!</v>
      </c>
      <c r="V14" s="829" t="e">
        <f t="shared" si="4"/>
        <v>#DIV/0!</v>
      </c>
      <c r="W14" s="829" t="e">
        <f t="shared" si="4"/>
        <v>#DIV/0!</v>
      </c>
      <c r="X14" s="829" t="e">
        <f t="shared" si="4"/>
        <v>#DIV/0!</v>
      </c>
      <c r="Y14" s="829" t="e">
        <f t="shared" si="4"/>
        <v>#DIV/0!</v>
      </c>
      <c r="Z14" s="829" t="e">
        <f t="shared" si="4"/>
        <v>#DIV/0!</v>
      </c>
      <c r="AA14" s="829" t="e">
        <f t="shared" si="4"/>
        <v>#DIV/0!</v>
      </c>
      <c r="AB14" s="829" t="e">
        <f t="shared" si="4"/>
        <v>#DIV/0!</v>
      </c>
      <c r="AC14" s="829" t="e">
        <f t="shared" si="4"/>
        <v>#DIV/0!</v>
      </c>
      <c r="AD14" s="829" t="e">
        <f t="shared" si="4"/>
        <v>#DIV/0!</v>
      </c>
      <c r="AE14" s="829" t="e">
        <f t="shared" si="4"/>
        <v>#DIV/0!</v>
      </c>
      <c r="AF14" s="829" t="e">
        <f t="shared" si="4"/>
        <v>#DIV/0!</v>
      </c>
      <c r="AG14" s="829" t="e">
        <f t="shared" si="4"/>
        <v>#DIV/0!</v>
      </c>
      <c r="AH14" s="829" t="e">
        <f t="shared" si="4"/>
        <v>#DIV/0!</v>
      </c>
      <c r="AI14" s="829" t="e">
        <f t="shared" si="4"/>
        <v>#DIV/0!</v>
      </c>
      <c r="AJ14" s="829" t="e">
        <f t="shared" si="4"/>
        <v>#DIV/0!</v>
      </c>
      <c r="AK14" s="827" t="e">
        <f>AK13/Q13</f>
        <v>#DIV/0!</v>
      </c>
      <c r="AL14" s="829" t="e">
        <f t="shared" ref="AL14:AQ14" si="5">AL13/$AK13</f>
        <v>#DIV/0!</v>
      </c>
      <c r="AM14" s="829" t="e">
        <f t="shared" si="5"/>
        <v>#DIV/0!</v>
      </c>
      <c r="AN14" s="829" t="e">
        <f t="shared" si="5"/>
        <v>#DIV/0!</v>
      </c>
      <c r="AO14" s="829" t="e">
        <f t="shared" si="5"/>
        <v>#DIV/0!</v>
      </c>
      <c r="AP14" s="829" t="e">
        <f t="shared" si="5"/>
        <v>#DIV/0!</v>
      </c>
      <c r="AQ14" s="829" t="e">
        <f t="shared" si="5"/>
        <v>#DIV/0!</v>
      </c>
      <c r="AR14" s="827" t="e">
        <f>AR13/Q13</f>
        <v>#DIV/0!</v>
      </c>
      <c r="AS14" s="829" t="e">
        <f>AS13/$AR13</f>
        <v>#DIV/0!</v>
      </c>
      <c r="AT14" s="829" t="e">
        <f>AT13/$AR13</f>
        <v>#DIV/0!</v>
      </c>
      <c r="AU14" s="829" t="e">
        <f>AU13/$AR13</f>
        <v>#DIV/0!</v>
      </c>
      <c r="AV14" s="829" t="e">
        <f>AV13/$AR13</f>
        <v>#DIV/0!</v>
      </c>
      <c r="AW14" s="827" t="e">
        <f>AW13/Q13</f>
        <v>#DIV/0!</v>
      </c>
      <c r="AX14" s="829" t="e">
        <f>AX13/$AW13</f>
        <v>#DIV/0!</v>
      </c>
      <c r="AY14" s="829" t="e">
        <f>AY13/$AW13</f>
        <v>#DIV/0!</v>
      </c>
      <c r="AZ14" s="829" t="e">
        <f>AZ13/$AW13</f>
        <v>#DIV/0!</v>
      </c>
      <c r="BA14" s="829" t="e">
        <f>BA13/$AW13</f>
        <v>#DIV/0!</v>
      </c>
      <c r="BB14" s="829" t="e">
        <f>BB13/$AW13</f>
        <v>#DIV/0!</v>
      </c>
      <c r="BC14" s="827" t="e">
        <f>BC13/Q13</f>
        <v>#DIV/0!</v>
      </c>
      <c r="BD14" s="829" t="e">
        <f>BD13/$BC13</f>
        <v>#DIV/0!</v>
      </c>
      <c r="BE14" s="829" t="e">
        <f>BE13/$BC13</f>
        <v>#DIV/0!</v>
      </c>
      <c r="BF14" s="829" t="e">
        <f>BF13/$BC13</f>
        <v>#DIV/0!</v>
      </c>
      <c r="BG14" s="827" t="e">
        <f>BG13/Q13</f>
        <v>#DIV/0!</v>
      </c>
      <c r="BH14" s="829" t="e">
        <f>BH13/$BG13</f>
        <v>#DIV/0!</v>
      </c>
      <c r="BI14" s="829" t="e">
        <f>BI13/$BG13</f>
        <v>#DIV/0!</v>
      </c>
      <c r="BJ14" s="829" t="e">
        <f>BJ13/$BG13</f>
        <v>#DIV/0!</v>
      </c>
      <c r="BK14" s="827" t="e">
        <f>BK13/Q13</f>
        <v>#DIV/0!</v>
      </c>
      <c r="BL14" s="829" t="e">
        <f>BL13/$BK13</f>
        <v>#DIV/0!</v>
      </c>
      <c r="BM14" s="829" t="e">
        <f>BM13/$BK13</f>
        <v>#DIV/0!</v>
      </c>
      <c r="BN14" s="829" t="e">
        <f>BN13/$BK13</f>
        <v>#DIV/0!</v>
      </c>
      <c r="BO14" s="829" t="e">
        <f>BO13/$BK13</f>
        <v>#DIV/0!</v>
      </c>
    </row>
    <row r="15" spans="1:67" s="432" customFormat="1" ht="15.6" customHeight="1" x14ac:dyDescent="0.25">
      <c r="A15" s="387" t="s">
        <v>528</v>
      </c>
      <c r="B15" s="433"/>
      <c r="C15" s="982" t="s">
        <v>529</v>
      </c>
      <c r="D15" s="982"/>
      <c r="E15" s="394" t="s">
        <v>86</v>
      </c>
      <c r="F15" s="394" t="s">
        <v>86</v>
      </c>
      <c r="G15" s="394" t="s">
        <v>86</v>
      </c>
      <c r="H15" s="394" t="s">
        <v>86</v>
      </c>
      <c r="I15" s="394" t="s">
        <v>86</v>
      </c>
      <c r="J15" s="394" t="s">
        <v>86</v>
      </c>
      <c r="K15" s="394" t="s">
        <v>86</v>
      </c>
      <c r="L15" s="394" t="s">
        <v>86</v>
      </c>
      <c r="M15" s="394"/>
      <c r="N15" s="394"/>
      <c r="O15" s="394" t="s">
        <v>86</v>
      </c>
      <c r="P15" s="394" t="s">
        <v>86</v>
      </c>
      <c r="Q15" s="381" t="s">
        <v>86</v>
      </c>
      <c r="R15" s="830"/>
      <c r="S15" s="604"/>
      <c r="T15" s="604"/>
      <c r="U15" s="604"/>
      <c r="V15" s="597"/>
      <c r="W15" s="597"/>
      <c r="X15" s="597"/>
      <c r="Y15" s="597"/>
      <c r="Z15" s="597"/>
      <c r="AA15" s="597"/>
      <c r="AB15" s="597"/>
      <c r="AC15" s="597"/>
      <c r="AD15" s="597"/>
      <c r="AE15" s="597"/>
      <c r="AF15" s="597"/>
      <c r="AG15" s="597"/>
      <c r="AH15" s="597"/>
      <c r="AI15" s="597"/>
      <c r="AJ15" s="597"/>
      <c r="AK15" s="597"/>
      <c r="AL15" s="597"/>
      <c r="AM15" s="597"/>
      <c r="AN15" s="597"/>
      <c r="AO15" s="597"/>
      <c r="AP15" s="597"/>
      <c r="AQ15" s="597"/>
      <c r="AR15" s="831"/>
      <c r="AS15" s="597"/>
      <c r="AT15" s="597"/>
      <c r="AU15" s="597"/>
      <c r="AV15" s="597"/>
      <c r="AW15" s="831"/>
      <c r="AX15" s="597"/>
      <c r="AY15" s="597"/>
      <c r="AZ15" s="597"/>
      <c r="BA15" s="597"/>
      <c r="BB15" s="597"/>
      <c r="BC15" s="831"/>
      <c r="BD15" s="597"/>
      <c r="BE15" s="597"/>
      <c r="BF15" s="597"/>
      <c r="BG15" s="831"/>
      <c r="BH15" s="597"/>
      <c r="BI15" s="597"/>
      <c r="BJ15" s="597"/>
      <c r="BK15" s="831"/>
      <c r="BL15" s="597"/>
      <c r="BM15" s="597"/>
      <c r="BN15" s="597"/>
      <c r="BO15" s="597"/>
    </row>
    <row r="16" spans="1:67" s="432" customFormat="1" ht="24" customHeight="1" x14ac:dyDescent="0.25">
      <c r="A16" s="400" t="s">
        <v>530</v>
      </c>
      <c r="B16" s="433">
        <v>211</v>
      </c>
      <c r="C16" s="982"/>
      <c r="D16" s="982"/>
      <c r="E16" s="394" t="s">
        <v>86</v>
      </c>
      <c r="F16" s="394" t="s">
        <v>86</v>
      </c>
      <c r="G16" s="394" t="s">
        <v>86</v>
      </c>
      <c r="H16" s="394" t="s">
        <v>86</v>
      </c>
      <c r="I16" s="394" t="s">
        <v>86</v>
      </c>
      <c r="J16" s="394" t="s">
        <v>86</v>
      </c>
      <c r="K16" s="394" t="s">
        <v>86</v>
      </c>
      <c r="L16" s="394" t="s">
        <v>86</v>
      </c>
      <c r="M16" s="434">
        <f>'Прил.8 ст.211'!Y51</f>
        <v>5356382.4000000004</v>
      </c>
      <c r="N16" s="434"/>
      <c r="O16" s="434">
        <f>M16</f>
        <v>5356382.4000000004</v>
      </c>
      <c r="P16" s="434"/>
      <c r="Q16" s="832">
        <f>O16+P16</f>
        <v>5356382.4000000004</v>
      </c>
      <c r="R16" s="833" t="e">
        <f>$Q16*R$14</f>
        <v>#DIV/0!</v>
      </c>
      <c r="S16" s="834" t="e">
        <f t="shared" ref="S16:AB17" si="6">$R16*S$14</f>
        <v>#DIV/0!</v>
      </c>
      <c r="T16" s="834" t="e">
        <f t="shared" si="6"/>
        <v>#DIV/0!</v>
      </c>
      <c r="U16" s="834" t="e">
        <f t="shared" si="6"/>
        <v>#DIV/0!</v>
      </c>
      <c r="V16" s="834" t="e">
        <f t="shared" si="6"/>
        <v>#DIV/0!</v>
      </c>
      <c r="W16" s="834" t="e">
        <f t="shared" si="6"/>
        <v>#DIV/0!</v>
      </c>
      <c r="X16" s="834" t="e">
        <f t="shared" si="6"/>
        <v>#DIV/0!</v>
      </c>
      <c r="Y16" s="834" t="e">
        <f t="shared" si="6"/>
        <v>#DIV/0!</v>
      </c>
      <c r="Z16" s="834" t="e">
        <f t="shared" si="6"/>
        <v>#DIV/0!</v>
      </c>
      <c r="AA16" s="834" t="e">
        <f t="shared" si="6"/>
        <v>#DIV/0!</v>
      </c>
      <c r="AB16" s="834" t="e">
        <f t="shared" si="6"/>
        <v>#DIV/0!</v>
      </c>
      <c r="AC16" s="834" t="e">
        <f t="shared" ref="AC16:AJ17" si="7">$R16*AC$14</f>
        <v>#DIV/0!</v>
      </c>
      <c r="AD16" s="834" t="e">
        <f t="shared" si="7"/>
        <v>#DIV/0!</v>
      </c>
      <c r="AE16" s="834" t="e">
        <f t="shared" si="7"/>
        <v>#DIV/0!</v>
      </c>
      <c r="AF16" s="834" t="e">
        <f t="shared" si="7"/>
        <v>#DIV/0!</v>
      </c>
      <c r="AG16" s="834" t="e">
        <f t="shared" si="7"/>
        <v>#DIV/0!</v>
      </c>
      <c r="AH16" s="834" t="e">
        <f t="shared" si="7"/>
        <v>#DIV/0!</v>
      </c>
      <c r="AI16" s="834" t="e">
        <f t="shared" si="7"/>
        <v>#DIV/0!</v>
      </c>
      <c r="AJ16" s="834" t="e">
        <f t="shared" si="7"/>
        <v>#DIV/0!</v>
      </c>
      <c r="AK16" s="834" t="e">
        <f>$Q16*AK$14</f>
        <v>#DIV/0!</v>
      </c>
      <c r="AL16" s="834" t="e">
        <f t="shared" ref="AL16:AQ17" si="8">$AK16*AL$14</f>
        <v>#DIV/0!</v>
      </c>
      <c r="AM16" s="834" t="e">
        <f t="shared" si="8"/>
        <v>#DIV/0!</v>
      </c>
      <c r="AN16" s="834" t="e">
        <f t="shared" si="8"/>
        <v>#DIV/0!</v>
      </c>
      <c r="AO16" s="834" t="e">
        <f t="shared" si="8"/>
        <v>#DIV/0!</v>
      </c>
      <c r="AP16" s="834" t="e">
        <f t="shared" si="8"/>
        <v>#DIV/0!</v>
      </c>
      <c r="AQ16" s="834" t="e">
        <f t="shared" si="8"/>
        <v>#DIV/0!</v>
      </c>
      <c r="AR16" s="833" t="e">
        <f>$Q16*AR$14</f>
        <v>#DIV/0!</v>
      </c>
      <c r="AS16" s="834" t="e">
        <f t="shared" ref="AS16:AV17" si="9">$AR16*AS$14</f>
        <v>#DIV/0!</v>
      </c>
      <c r="AT16" s="834" t="e">
        <f t="shared" si="9"/>
        <v>#DIV/0!</v>
      </c>
      <c r="AU16" s="834" t="e">
        <f t="shared" si="9"/>
        <v>#DIV/0!</v>
      </c>
      <c r="AV16" s="834" t="e">
        <f t="shared" si="9"/>
        <v>#DIV/0!</v>
      </c>
      <c r="AW16" s="833" t="e">
        <f>$Q16*AW$14</f>
        <v>#DIV/0!</v>
      </c>
      <c r="AX16" s="834" t="e">
        <f t="shared" ref="AX16:BB17" si="10">$AW16*AX$14</f>
        <v>#DIV/0!</v>
      </c>
      <c r="AY16" s="834" t="e">
        <f t="shared" si="10"/>
        <v>#DIV/0!</v>
      </c>
      <c r="AZ16" s="834" t="e">
        <f t="shared" si="10"/>
        <v>#DIV/0!</v>
      </c>
      <c r="BA16" s="834" t="e">
        <f t="shared" si="10"/>
        <v>#DIV/0!</v>
      </c>
      <c r="BB16" s="834" t="e">
        <f t="shared" si="10"/>
        <v>#DIV/0!</v>
      </c>
      <c r="BC16" s="833" t="e">
        <f>$Q16*BC$14</f>
        <v>#DIV/0!</v>
      </c>
      <c r="BD16" s="834" t="e">
        <f t="shared" ref="BD16:BF17" si="11">$BC16*BD$14</f>
        <v>#DIV/0!</v>
      </c>
      <c r="BE16" s="834" t="e">
        <f t="shared" si="11"/>
        <v>#DIV/0!</v>
      </c>
      <c r="BF16" s="834" t="e">
        <f t="shared" si="11"/>
        <v>#DIV/0!</v>
      </c>
      <c r="BG16" s="833" t="e">
        <f>$Q16*BG$14</f>
        <v>#DIV/0!</v>
      </c>
      <c r="BH16" s="834" t="e">
        <f t="shared" ref="BH16:BJ17" si="12">$BG16*BH$14</f>
        <v>#DIV/0!</v>
      </c>
      <c r="BI16" s="834" t="e">
        <f t="shared" si="12"/>
        <v>#DIV/0!</v>
      </c>
      <c r="BJ16" s="834" t="e">
        <f t="shared" si="12"/>
        <v>#DIV/0!</v>
      </c>
      <c r="BK16" s="833" t="e">
        <f>$Q16*BK$14</f>
        <v>#DIV/0!</v>
      </c>
      <c r="BL16" s="834" t="e">
        <f t="shared" ref="BL16:BO17" si="13">$BK16*BL$14</f>
        <v>#DIV/0!</v>
      </c>
      <c r="BM16" s="834" t="e">
        <f t="shared" si="13"/>
        <v>#DIV/0!</v>
      </c>
      <c r="BN16" s="834" t="e">
        <f t="shared" si="13"/>
        <v>#DIV/0!</v>
      </c>
      <c r="BO16" s="834" t="e">
        <f t="shared" si="13"/>
        <v>#DIV/0!</v>
      </c>
    </row>
    <row r="17" spans="1:67" s="432" customFormat="1" ht="22.5" customHeight="1" x14ac:dyDescent="0.25">
      <c r="A17" s="400" t="s">
        <v>531</v>
      </c>
      <c r="B17" s="433">
        <v>213</v>
      </c>
      <c r="C17" s="982"/>
      <c r="D17" s="982"/>
      <c r="E17" s="394" t="s">
        <v>86</v>
      </c>
      <c r="F17" s="394" t="s">
        <v>86</v>
      </c>
      <c r="G17" s="394" t="s">
        <v>86</v>
      </c>
      <c r="H17" s="394" t="s">
        <v>86</v>
      </c>
      <c r="I17" s="394" t="s">
        <v>86</v>
      </c>
      <c r="J17" s="394" t="s">
        <v>86</v>
      </c>
      <c r="K17" s="394" t="s">
        <v>86</v>
      </c>
      <c r="L17" s="394" t="s">
        <v>86</v>
      </c>
      <c r="M17" s="435">
        <f>M16*30.2%</f>
        <v>1617627.4848</v>
      </c>
      <c r="N17" s="435">
        <f>N16*30.2%</f>
        <v>0</v>
      </c>
      <c r="O17" s="435">
        <f>O16*30.2%</f>
        <v>1617627.4848</v>
      </c>
      <c r="P17" s="434"/>
      <c r="Q17" s="832">
        <f>O17+P17</f>
        <v>1617627.4848</v>
      </c>
      <c r="R17" s="833" t="e">
        <f>$Q17*R$14</f>
        <v>#DIV/0!</v>
      </c>
      <c r="S17" s="834" t="e">
        <f t="shared" si="6"/>
        <v>#DIV/0!</v>
      </c>
      <c r="T17" s="834" t="e">
        <f t="shared" si="6"/>
        <v>#DIV/0!</v>
      </c>
      <c r="U17" s="834" t="e">
        <f t="shared" si="6"/>
        <v>#DIV/0!</v>
      </c>
      <c r="V17" s="834" t="e">
        <f t="shared" si="6"/>
        <v>#DIV/0!</v>
      </c>
      <c r="W17" s="834" t="e">
        <f t="shared" si="6"/>
        <v>#DIV/0!</v>
      </c>
      <c r="X17" s="834" t="e">
        <f t="shared" si="6"/>
        <v>#DIV/0!</v>
      </c>
      <c r="Y17" s="834" t="e">
        <f t="shared" si="6"/>
        <v>#DIV/0!</v>
      </c>
      <c r="Z17" s="834" t="e">
        <f t="shared" si="6"/>
        <v>#DIV/0!</v>
      </c>
      <c r="AA17" s="834" t="e">
        <f t="shared" si="6"/>
        <v>#DIV/0!</v>
      </c>
      <c r="AB17" s="834" t="e">
        <f t="shared" si="6"/>
        <v>#DIV/0!</v>
      </c>
      <c r="AC17" s="834" t="e">
        <f t="shared" si="7"/>
        <v>#DIV/0!</v>
      </c>
      <c r="AD17" s="834" t="e">
        <f t="shared" si="7"/>
        <v>#DIV/0!</v>
      </c>
      <c r="AE17" s="834" t="e">
        <f t="shared" si="7"/>
        <v>#DIV/0!</v>
      </c>
      <c r="AF17" s="834" t="e">
        <f t="shared" si="7"/>
        <v>#DIV/0!</v>
      </c>
      <c r="AG17" s="834" t="e">
        <f t="shared" si="7"/>
        <v>#DIV/0!</v>
      </c>
      <c r="AH17" s="834" t="e">
        <f t="shared" si="7"/>
        <v>#DIV/0!</v>
      </c>
      <c r="AI17" s="834" t="e">
        <f t="shared" si="7"/>
        <v>#DIV/0!</v>
      </c>
      <c r="AJ17" s="834" t="e">
        <f t="shared" si="7"/>
        <v>#DIV/0!</v>
      </c>
      <c r="AK17" s="834" t="e">
        <f>$Q17*AK$14</f>
        <v>#DIV/0!</v>
      </c>
      <c r="AL17" s="834" t="e">
        <f t="shared" si="8"/>
        <v>#DIV/0!</v>
      </c>
      <c r="AM17" s="834" t="e">
        <f t="shared" si="8"/>
        <v>#DIV/0!</v>
      </c>
      <c r="AN17" s="834" t="e">
        <f t="shared" si="8"/>
        <v>#DIV/0!</v>
      </c>
      <c r="AO17" s="834" t="e">
        <f t="shared" si="8"/>
        <v>#DIV/0!</v>
      </c>
      <c r="AP17" s="834" t="e">
        <f t="shared" si="8"/>
        <v>#DIV/0!</v>
      </c>
      <c r="AQ17" s="834" t="e">
        <f t="shared" si="8"/>
        <v>#DIV/0!</v>
      </c>
      <c r="AR17" s="833" t="e">
        <f>$Q17*AR$14</f>
        <v>#DIV/0!</v>
      </c>
      <c r="AS17" s="834" t="e">
        <f t="shared" si="9"/>
        <v>#DIV/0!</v>
      </c>
      <c r="AT17" s="834" t="e">
        <f t="shared" si="9"/>
        <v>#DIV/0!</v>
      </c>
      <c r="AU17" s="834" t="e">
        <f t="shared" si="9"/>
        <v>#DIV/0!</v>
      </c>
      <c r="AV17" s="834" t="e">
        <f t="shared" si="9"/>
        <v>#DIV/0!</v>
      </c>
      <c r="AW17" s="833" t="e">
        <f>$Q17*AW$14</f>
        <v>#DIV/0!</v>
      </c>
      <c r="AX17" s="834" t="e">
        <f t="shared" si="10"/>
        <v>#DIV/0!</v>
      </c>
      <c r="AY17" s="834" t="e">
        <f t="shared" si="10"/>
        <v>#DIV/0!</v>
      </c>
      <c r="AZ17" s="834" t="e">
        <f t="shared" si="10"/>
        <v>#DIV/0!</v>
      </c>
      <c r="BA17" s="834" t="e">
        <f t="shared" si="10"/>
        <v>#DIV/0!</v>
      </c>
      <c r="BB17" s="834" t="e">
        <f t="shared" si="10"/>
        <v>#DIV/0!</v>
      </c>
      <c r="BC17" s="833" t="e">
        <f>$Q17*BC$14</f>
        <v>#DIV/0!</v>
      </c>
      <c r="BD17" s="834" t="e">
        <f t="shared" si="11"/>
        <v>#DIV/0!</v>
      </c>
      <c r="BE17" s="834" t="e">
        <f t="shared" si="11"/>
        <v>#DIV/0!</v>
      </c>
      <c r="BF17" s="834" t="e">
        <f t="shared" si="11"/>
        <v>#DIV/0!</v>
      </c>
      <c r="BG17" s="833" t="e">
        <f>$Q17*BG$14</f>
        <v>#DIV/0!</v>
      </c>
      <c r="BH17" s="834" t="e">
        <f t="shared" si="12"/>
        <v>#DIV/0!</v>
      </c>
      <c r="BI17" s="834" t="e">
        <f t="shared" si="12"/>
        <v>#DIV/0!</v>
      </c>
      <c r="BJ17" s="834" t="e">
        <f t="shared" si="12"/>
        <v>#DIV/0!</v>
      </c>
      <c r="BK17" s="833" t="e">
        <f>$Q17*BK$14</f>
        <v>#DIV/0!</v>
      </c>
      <c r="BL17" s="834" t="e">
        <f t="shared" si="13"/>
        <v>#DIV/0!</v>
      </c>
      <c r="BM17" s="834" t="e">
        <f t="shared" si="13"/>
        <v>#DIV/0!</v>
      </c>
      <c r="BN17" s="834" t="e">
        <f t="shared" si="13"/>
        <v>#DIV/0!</v>
      </c>
      <c r="BO17" s="834" t="e">
        <f t="shared" si="13"/>
        <v>#DIV/0!</v>
      </c>
    </row>
    <row r="18" spans="1:67" s="432" customFormat="1" ht="19.5" customHeight="1" x14ac:dyDescent="0.25">
      <c r="A18" s="436" t="s">
        <v>532</v>
      </c>
      <c r="B18" s="437"/>
      <c r="C18" s="988"/>
      <c r="D18" s="988"/>
      <c r="E18" s="439" t="s">
        <v>86</v>
      </c>
      <c r="F18" s="439" t="s">
        <v>86</v>
      </c>
      <c r="G18" s="439" t="s">
        <v>86</v>
      </c>
      <c r="H18" s="439" t="s">
        <v>86</v>
      </c>
      <c r="I18" s="439" t="s">
        <v>86</v>
      </c>
      <c r="J18" s="439" t="s">
        <v>86</v>
      </c>
      <c r="K18" s="439" t="s">
        <v>86</v>
      </c>
      <c r="L18" s="439" t="s">
        <v>86</v>
      </c>
      <c r="M18" s="440">
        <f t="shared" ref="M18:AR18" si="14">M16+M17</f>
        <v>6974009.8848000001</v>
      </c>
      <c r="N18" s="440">
        <f t="shared" si="14"/>
        <v>0</v>
      </c>
      <c r="O18" s="440">
        <f t="shared" si="14"/>
        <v>6974009.8848000001</v>
      </c>
      <c r="P18" s="440">
        <f t="shared" si="14"/>
        <v>0</v>
      </c>
      <c r="Q18" s="835">
        <f t="shared" si="14"/>
        <v>6974009.8848000001</v>
      </c>
      <c r="R18" s="835" t="e">
        <f t="shared" si="14"/>
        <v>#DIV/0!</v>
      </c>
      <c r="S18" s="440" t="e">
        <f t="shared" si="14"/>
        <v>#DIV/0!</v>
      </c>
      <c r="T18" s="440" t="e">
        <f t="shared" si="14"/>
        <v>#DIV/0!</v>
      </c>
      <c r="U18" s="440" t="e">
        <f t="shared" si="14"/>
        <v>#DIV/0!</v>
      </c>
      <c r="V18" s="440" t="e">
        <f t="shared" si="14"/>
        <v>#DIV/0!</v>
      </c>
      <c r="W18" s="440" t="e">
        <f t="shared" si="14"/>
        <v>#DIV/0!</v>
      </c>
      <c r="X18" s="440" t="e">
        <f t="shared" si="14"/>
        <v>#DIV/0!</v>
      </c>
      <c r="Y18" s="440" t="e">
        <f t="shared" si="14"/>
        <v>#DIV/0!</v>
      </c>
      <c r="Z18" s="440" t="e">
        <f t="shared" si="14"/>
        <v>#DIV/0!</v>
      </c>
      <c r="AA18" s="440" t="e">
        <f t="shared" si="14"/>
        <v>#DIV/0!</v>
      </c>
      <c r="AB18" s="440" t="e">
        <f t="shared" si="14"/>
        <v>#DIV/0!</v>
      </c>
      <c r="AC18" s="440" t="e">
        <f t="shared" si="14"/>
        <v>#DIV/0!</v>
      </c>
      <c r="AD18" s="440" t="e">
        <f t="shared" si="14"/>
        <v>#DIV/0!</v>
      </c>
      <c r="AE18" s="440" t="e">
        <f t="shared" si="14"/>
        <v>#DIV/0!</v>
      </c>
      <c r="AF18" s="440" t="e">
        <f t="shared" si="14"/>
        <v>#DIV/0!</v>
      </c>
      <c r="AG18" s="440" t="e">
        <f t="shared" si="14"/>
        <v>#DIV/0!</v>
      </c>
      <c r="AH18" s="440" t="e">
        <f t="shared" si="14"/>
        <v>#DIV/0!</v>
      </c>
      <c r="AI18" s="440" t="e">
        <f t="shared" si="14"/>
        <v>#DIV/0!</v>
      </c>
      <c r="AJ18" s="440" t="e">
        <f t="shared" si="14"/>
        <v>#DIV/0!</v>
      </c>
      <c r="AK18" s="440" t="e">
        <f t="shared" si="14"/>
        <v>#DIV/0!</v>
      </c>
      <c r="AL18" s="440" t="e">
        <f t="shared" si="14"/>
        <v>#DIV/0!</v>
      </c>
      <c r="AM18" s="440" t="e">
        <f t="shared" si="14"/>
        <v>#DIV/0!</v>
      </c>
      <c r="AN18" s="440" t="e">
        <f t="shared" si="14"/>
        <v>#DIV/0!</v>
      </c>
      <c r="AO18" s="440" t="e">
        <f t="shared" si="14"/>
        <v>#DIV/0!</v>
      </c>
      <c r="AP18" s="440" t="e">
        <f t="shared" si="14"/>
        <v>#DIV/0!</v>
      </c>
      <c r="AQ18" s="440" t="e">
        <f t="shared" si="14"/>
        <v>#DIV/0!</v>
      </c>
      <c r="AR18" s="835" t="e">
        <f t="shared" si="14"/>
        <v>#DIV/0!</v>
      </c>
      <c r="AS18" s="440" t="e">
        <f t="shared" ref="AS18:BO18" si="15">AS16+AS17</f>
        <v>#DIV/0!</v>
      </c>
      <c r="AT18" s="440" t="e">
        <f t="shared" si="15"/>
        <v>#DIV/0!</v>
      </c>
      <c r="AU18" s="440" t="e">
        <f t="shared" si="15"/>
        <v>#DIV/0!</v>
      </c>
      <c r="AV18" s="440" t="e">
        <f t="shared" si="15"/>
        <v>#DIV/0!</v>
      </c>
      <c r="AW18" s="440" t="e">
        <f t="shared" si="15"/>
        <v>#DIV/0!</v>
      </c>
      <c r="AX18" s="440" t="e">
        <f t="shared" si="15"/>
        <v>#DIV/0!</v>
      </c>
      <c r="AY18" s="440" t="e">
        <f t="shared" si="15"/>
        <v>#DIV/0!</v>
      </c>
      <c r="AZ18" s="440" t="e">
        <f t="shared" si="15"/>
        <v>#DIV/0!</v>
      </c>
      <c r="BA18" s="440" t="e">
        <f t="shared" si="15"/>
        <v>#DIV/0!</v>
      </c>
      <c r="BB18" s="440" t="e">
        <f t="shared" si="15"/>
        <v>#DIV/0!</v>
      </c>
      <c r="BC18" s="835" t="e">
        <f t="shared" si="15"/>
        <v>#DIV/0!</v>
      </c>
      <c r="BD18" s="440" t="e">
        <f t="shared" si="15"/>
        <v>#DIV/0!</v>
      </c>
      <c r="BE18" s="440" t="e">
        <f t="shared" si="15"/>
        <v>#DIV/0!</v>
      </c>
      <c r="BF18" s="440" t="e">
        <f t="shared" si="15"/>
        <v>#DIV/0!</v>
      </c>
      <c r="BG18" s="835" t="e">
        <f t="shared" si="15"/>
        <v>#DIV/0!</v>
      </c>
      <c r="BH18" s="440" t="e">
        <f t="shared" si="15"/>
        <v>#DIV/0!</v>
      </c>
      <c r="BI18" s="440" t="e">
        <f t="shared" si="15"/>
        <v>#DIV/0!</v>
      </c>
      <c r="BJ18" s="440" t="e">
        <f t="shared" si="15"/>
        <v>#DIV/0!</v>
      </c>
      <c r="BK18" s="835" t="e">
        <f t="shared" si="15"/>
        <v>#DIV/0!</v>
      </c>
      <c r="BL18" s="440" t="e">
        <f t="shared" si="15"/>
        <v>#DIV/0!</v>
      </c>
      <c r="BM18" s="440" t="e">
        <f t="shared" si="15"/>
        <v>#DIV/0!</v>
      </c>
      <c r="BN18" s="440" t="e">
        <f t="shared" si="15"/>
        <v>#DIV/0!</v>
      </c>
      <c r="BO18" s="440" t="e">
        <f t="shared" si="15"/>
        <v>#DIV/0!</v>
      </c>
    </row>
    <row r="19" spans="1:67" s="432" customFormat="1" ht="19.5" customHeight="1" x14ac:dyDescent="0.25">
      <c r="A19" s="1000" t="s">
        <v>533</v>
      </c>
      <c r="B19" s="1000"/>
      <c r="C19" s="1000"/>
      <c r="D19" s="1000"/>
      <c r="E19" s="1000"/>
      <c r="F19" s="1000"/>
      <c r="G19" s="1000"/>
      <c r="H19" s="1000"/>
      <c r="I19" s="1000"/>
      <c r="J19" s="1000"/>
      <c r="K19" s="1000"/>
      <c r="L19" s="1000"/>
      <c r="M19" s="1000"/>
      <c r="N19" s="1000"/>
      <c r="O19" s="1000"/>
      <c r="P19" s="1000"/>
      <c r="Q19" s="1000"/>
      <c r="R19" s="836"/>
      <c r="S19" s="431"/>
      <c r="T19" s="431"/>
      <c r="U19" s="431"/>
      <c r="AR19" s="837"/>
      <c r="AW19" s="837"/>
      <c r="BC19" s="837"/>
      <c r="BG19" s="837"/>
      <c r="BK19" s="837"/>
    </row>
    <row r="20" spans="1:67" s="432" customFormat="1" ht="20.25" customHeight="1" x14ac:dyDescent="0.25">
      <c r="A20" s="387" t="s">
        <v>493</v>
      </c>
      <c r="B20" s="364">
        <v>221</v>
      </c>
      <c r="C20" s="971" t="s">
        <v>534</v>
      </c>
      <c r="D20" s="971"/>
      <c r="E20" s="394" t="s">
        <v>86</v>
      </c>
      <c r="F20" s="394" t="s">
        <v>86</v>
      </c>
      <c r="G20" s="441"/>
      <c r="H20" s="394" t="s">
        <v>86</v>
      </c>
      <c r="I20" s="394" t="s">
        <v>86</v>
      </c>
      <c r="J20" s="394" t="s">
        <v>86</v>
      </c>
      <c r="K20" s="441"/>
      <c r="L20" s="394" t="s">
        <v>86</v>
      </c>
      <c r="M20" s="394">
        <f>G20</f>
        <v>0</v>
      </c>
      <c r="N20" s="394">
        <f>K20</f>
        <v>0</v>
      </c>
      <c r="O20" s="442">
        <f>'Прил.10 прочие'!R10</f>
        <v>0</v>
      </c>
      <c r="P20" s="441"/>
      <c r="Q20" s="381">
        <f>O20+P20</f>
        <v>0</v>
      </c>
      <c r="R20" s="833" t="e">
        <f t="shared" ref="R20:R28" si="16">$Q20*R$14</f>
        <v>#DIV/0!</v>
      </c>
      <c r="S20" s="834" t="e">
        <f t="shared" ref="S20:AB28" si="17">$R20*S$14</f>
        <v>#DIV/0!</v>
      </c>
      <c r="T20" s="834" t="e">
        <f t="shared" si="17"/>
        <v>#DIV/0!</v>
      </c>
      <c r="U20" s="834" t="e">
        <f t="shared" si="17"/>
        <v>#DIV/0!</v>
      </c>
      <c r="V20" s="834" t="e">
        <f t="shared" si="17"/>
        <v>#DIV/0!</v>
      </c>
      <c r="W20" s="834" t="e">
        <f t="shared" si="17"/>
        <v>#DIV/0!</v>
      </c>
      <c r="X20" s="834" t="e">
        <f t="shared" si="17"/>
        <v>#DIV/0!</v>
      </c>
      <c r="Y20" s="834" t="e">
        <f t="shared" si="17"/>
        <v>#DIV/0!</v>
      </c>
      <c r="Z20" s="834" t="e">
        <f t="shared" si="17"/>
        <v>#DIV/0!</v>
      </c>
      <c r="AA20" s="834" t="e">
        <f t="shared" si="17"/>
        <v>#DIV/0!</v>
      </c>
      <c r="AB20" s="834" t="e">
        <f t="shared" si="17"/>
        <v>#DIV/0!</v>
      </c>
      <c r="AC20" s="834" t="e">
        <f t="shared" ref="AC20:AJ28" si="18">$R20*AC$14</f>
        <v>#DIV/0!</v>
      </c>
      <c r="AD20" s="834" t="e">
        <f t="shared" si="18"/>
        <v>#DIV/0!</v>
      </c>
      <c r="AE20" s="834" t="e">
        <f t="shared" si="18"/>
        <v>#DIV/0!</v>
      </c>
      <c r="AF20" s="834" t="e">
        <f t="shared" si="18"/>
        <v>#DIV/0!</v>
      </c>
      <c r="AG20" s="834" t="e">
        <f t="shared" si="18"/>
        <v>#DIV/0!</v>
      </c>
      <c r="AH20" s="834" t="e">
        <f t="shared" si="18"/>
        <v>#DIV/0!</v>
      </c>
      <c r="AI20" s="834" t="e">
        <f t="shared" si="18"/>
        <v>#DIV/0!</v>
      </c>
      <c r="AJ20" s="834" t="e">
        <f t="shared" si="18"/>
        <v>#DIV/0!</v>
      </c>
      <c r="AK20" s="834" t="e">
        <f t="shared" ref="AK20:AK28" si="19">$Q20*AK$14</f>
        <v>#DIV/0!</v>
      </c>
      <c r="AL20" s="834" t="e">
        <f t="shared" ref="AL20:AQ28" si="20">$AK20*AL$14</f>
        <v>#DIV/0!</v>
      </c>
      <c r="AM20" s="834" t="e">
        <f t="shared" si="20"/>
        <v>#DIV/0!</v>
      </c>
      <c r="AN20" s="834" t="e">
        <f t="shared" si="20"/>
        <v>#DIV/0!</v>
      </c>
      <c r="AO20" s="834" t="e">
        <f t="shared" si="20"/>
        <v>#DIV/0!</v>
      </c>
      <c r="AP20" s="834" t="e">
        <f t="shared" si="20"/>
        <v>#DIV/0!</v>
      </c>
      <c r="AQ20" s="834" t="e">
        <f t="shared" si="20"/>
        <v>#DIV/0!</v>
      </c>
      <c r="AR20" s="833" t="e">
        <f t="shared" ref="AR20:AR28" si="21">$Q20*AR$14</f>
        <v>#DIV/0!</v>
      </c>
      <c r="AS20" s="834" t="e">
        <f t="shared" ref="AS20:AV28" si="22">$AR20*AS$14</f>
        <v>#DIV/0!</v>
      </c>
      <c r="AT20" s="834" t="e">
        <f t="shared" si="22"/>
        <v>#DIV/0!</v>
      </c>
      <c r="AU20" s="834" t="e">
        <f t="shared" si="22"/>
        <v>#DIV/0!</v>
      </c>
      <c r="AV20" s="834" t="e">
        <f t="shared" si="22"/>
        <v>#DIV/0!</v>
      </c>
      <c r="AW20" s="833" t="e">
        <f t="shared" ref="AW20:AW28" si="23">$Q20*AW$14</f>
        <v>#DIV/0!</v>
      </c>
      <c r="AX20" s="834" t="e">
        <f t="shared" ref="AX20:BB28" si="24">$AW20*AX$14</f>
        <v>#DIV/0!</v>
      </c>
      <c r="AY20" s="834" t="e">
        <f t="shared" si="24"/>
        <v>#DIV/0!</v>
      </c>
      <c r="AZ20" s="834" t="e">
        <f t="shared" si="24"/>
        <v>#DIV/0!</v>
      </c>
      <c r="BA20" s="834" t="e">
        <f t="shared" si="24"/>
        <v>#DIV/0!</v>
      </c>
      <c r="BB20" s="834" t="e">
        <f t="shared" si="24"/>
        <v>#DIV/0!</v>
      </c>
      <c r="BC20" s="833" t="e">
        <f t="shared" ref="BC20:BC28" si="25">$Q20*BC$14</f>
        <v>#DIV/0!</v>
      </c>
      <c r="BD20" s="834" t="e">
        <f t="shared" ref="BD20:BF28" si="26">$BC20*BD$14</f>
        <v>#DIV/0!</v>
      </c>
      <c r="BE20" s="834" t="e">
        <f t="shared" si="26"/>
        <v>#DIV/0!</v>
      </c>
      <c r="BF20" s="834" t="e">
        <f t="shared" si="26"/>
        <v>#DIV/0!</v>
      </c>
      <c r="BG20" s="833" t="e">
        <f t="shared" ref="BG20:BG28" si="27">$Q20*BG$14</f>
        <v>#DIV/0!</v>
      </c>
      <c r="BH20" s="834" t="e">
        <f t="shared" ref="BH20:BJ28" si="28">$BG20*BH$14</f>
        <v>#DIV/0!</v>
      </c>
      <c r="BI20" s="834" t="e">
        <f t="shared" si="28"/>
        <v>#DIV/0!</v>
      </c>
      <c r="BJ20" s="834" t="e">
        <f t="shared" si="28"/>
        <v>#DIV/0!</v>
      </c>
      <c r="BK20" s="833" t="e">
        <f t="shared" ref="BK20:BK28" si="29">$Q20*BK$14</f>
        <v>#DIV/0!</v>
      </c>
      <c r="BL20" s="834" t="e">
        <f t="shared" ref="BL20:BO28" si="30">$BK20*BL$14</f>
        <v>#DIV/0!</v>
      </c>
      <c r="BM20" s="834" t="e">
        <f t="shared" si="30"/>
        <v>#DIV/0!</v>
      </c>
      <c r="BN20" s="834" t="e">
        <f t="shared" si="30"/>
        <v>#DIV/0!</v>
      </c>
      <c r="BO20" s="834" t="e">
        <f t="shared" si="30"/>
        <v>#DIV/0!</v>
      </c>
    </row>
    <row r="21" spans="1:67" s="432" customFormat="1" ht="20.25" customHeight="1" x14ac:dyDescent="0.25">
      <c r="A21" s="387" t="s">
        <v>494</v>
      </c>
      <c r="B21" s="364">
        <v>222</v>
      </c>
      <c r="C21" s="971"/>
      <c r="D21" s="971"/>
      <c r="E21" s="394" t="s">
        <v>86</v>
      </c>
      <c r="F21" s="394" t="s">
        <v>86</v>
      </c>
      <c r="G21" s="441"/>
      <c r="H21" s="394" t="s">
        <v>86</v>
      </c>
      <c r="I21" s="394" t="s">
        <v>86</v>
      </c>
      <c r="J21" s="394" t="s">
        <v>86</v>
      </c>
      <c r="K21" s="441"/>
      <c r="L21" s="394" t="s">
        <v>86</v>
      </c>
      <c r="M21" s="394">
        <f>G21</f>
        <v>0</v>
      </c>
      <c r="N21" s="394">
        <f>K21</f>
        <v>0</v>
      </c>
      <c r="O21" s="442">
        <f>'Прил.10 прочие'!R14</f>
        <v>0</v>
      </c>
      <c r="P21" s="441"/>
      <c r="Q21" s="381">
        <f>O21+P21</f>
        <v>0</v>
      </c>
      <c r="R21" s="833" t="e">
        <f t="shared" si="16"/>
        <v>#DIV/0!</v>
      </c>
      <c r="S21" s="834" t="e">
        <f t="shared" si="17"/>
        <v>#DIV/0!</v>
      </c>
      <c r="T21" s="834" t="e">
        <f t="shared" si="17"/>
        <v>#DIV/0!</v>
      </c>
      <c r="U21" s="834" t="e">
        <f t="shared" si="17"/>
        <v>#DIV/0!</v>
      </c>
      <c r="V21" s="834" t="e">
        <f t="shared" si="17"/>
        <v>#DIV/0!</v>
      </c>
      <c r="W21" s="834" t="e">
        <f t="shared" si="17"/>
        <v>#DIV/0!</v>
      </c>
      <c r="X21" s="834" t="e">
        <f t="shared" si="17"/>
        <v>#DIV/0!</v>
      </c>
      <c r="Y21" s="834" t="e">
        <f t="shared" si="17"/>
        <v>#DIV/0!</v>
      </c>
      <c r="Z21" s="834" t="e">
        <f t="shared" si="17"/>
        <v>#DIV/0!</v>
      </c>
      <c r="AA21" s="834" t="e">
        <f t="shared" si="17"/>
        <v>#DIV/0!</v>
      </c>
      <c r="AB21" s="834" t="e">
        <f t="shared" si="17"/>
        <v>#DIV/0!</v>
      </c>
      <c r="AC21" s="834" t="e">
        <f t="shared" si="18"/>
        <v>#DIV/0!</v>
      </c>
      <c r="AD21" s="834" t="e">
        <f t="shared" si="18"/>
        <v>#DIV/0!</v>
      </c>
      <c r="AE21" s="834" t="e">
        <f t="shared" si="18"/>
        <v>#DIV/0!</v>
      </c>
      <c r="AF21" s="834" t="e">
        <f t="shared" si="18"/>
        <v>#DIV/0!</v>
      </c>
      <c r="AG21" s="834" t="e">
        <f t="shared" si="18"/>
        <v>#DIV/0!</v>
      </c>
      <c r="AH21" s="834" t="e">
        <f t="shared" si="18"/>
        <v>#DIV/0!</v>
      </c>
      <c r="AI21" s="834" t="e">
        <f t="shared" si="18"/>
        <v>#DIV/0!</v>
      </c>
      <c r="AJ21" s="834" t="e">
        <f t="shared" si="18"/>
        <v>#DIV/0!</v>
      </c>
      <c r="AK21" s="834" t="e">
        <f t="shared" si="19"/>
        <v>#DIV/0!</v>
      </c>
      <c r="AL21" s="834" t="e">
        <f t="shared" si="20"/>
        <v>#DIV/0!</v>
      </c>
      <c r="AM21" s="834" t="e">
        <f t="shared" si="20"/>
        <v>#DIV/0!</v>
      </c>
      <c r="AN21" s="834" t="e">
        <f t="shared" si="20"/>
        <v>#DIV/0!</v>
      </c>
      <c r="AO21" s="834" t="e">
        <f t="shared" si="20"/>
        <v>#DIV/0!</v>
      </c>
      <c r="AP21" s="834" t="e">
        <f t="shared" si="20"/>
        <v>#DIV/0!</v>
      </c>
      <c r="AQ21" s="834" t="e">
        <f t="shared" si="20"/>
        <v>#DIV/0!</v>
      </c>
      <c r="AR21" s="833" t="e">
        <f t="shared" si="21"/>
        <v>#DIV/0!</v>
      </c>
      <c r="AS21" s="834" t="e">
        <f t="shared" si="22"/>
        <v>#DIV/0!</v>
      </c>
      <c r="AT21" s="834" t="e">
        <f t="shared" si="22"/>
        <v>#DIV/0!</v>
      </c>
      <c r="AU21" s="834" t="e">
        <f t="shared" si="22"/>
        <v>#DIV/0!</v>
      </c>
      <c r="AV21" s="834" t="e">
        <f t="shared" si="22"/>
        <v>#DIV/0!</v>
      </c>
      <c r="AW21" s="833" t="e">
        <f t="shared" si="23"/>
        <v>#DIV/0!</v>
      </c>
      <c r="AX21" s="834" t="e">
        <f t="shared" si="24"/>
        <v>#DIV/0!</v>
      </c>
      <c r="AY21" s="834" t="e">
        <f t="shared" si="24"/>
        <v>#DIV/0!</v>
      </c>
      <c r="AZ21" s="834" t="e">
        <f t="shared" si="24"/>
        <v>#DIV/0!</v>
      </c>
      <c r="BA21" s="834" t="e">
        <f t="shared" si="24"/>
        <v>#DIV/0!</v>
      </c>
      <c r="BB21" s="834" t="e">
        <f t="shared" si="24"/>
        <v>#DIV/0!</v>
      </c>
      <c r="BC21" s="833" t="e">
        <f t="shared" si="25"/>
        <v>#DIV/0!</v>
      </c>
      <c r="BD21" s="834" t="e">
        <f t="shared" si="26"/>
        <v>#DIV/0!</v>
      </c>
      <c r="BE21" s="834" t="e">
        <f t="shared" si="26"/>
        <v>#DIV/0!</v>
      </c>
      <c r="BF21" s="834" t="e">
        <f t="shared" si="26"/>
        <v>#DIV/0!</v>
      </c>
      <c r="BG21" s="833" t="e">
        <f t="shared" si="27"/>
        <v>#DIV/0!</v>
      </c>
      <c r="BH21" s="834" t="e">
        <f t="shared" si="28"/>
        <v>#DIV/0!</v>
      </c>
      <c r="BI21" s="834" t="e">
        <f t="shared" si="28"/>
        <v>#DIV/0!</v>
      </c>
      <c r="BJ21" s="834" t="e">
        <f t="shared" si="28"/>
        <v>#DIV/0!</v>
      </c>
      <c r="BK21" s="833" t="e">
        <f t="shared" si="29"/>
        <v>#DIV/0!</v>
      </c>
      <c r="BL21" s="834" t="e">
        <f t="shared" si="30"/>
        <v>#DIV/0!</v>
      </c>
      <c r="BM21" s="834" t="e">
        <f t="shared" si="30"/>
        <v>#DIV/0!</v>
      </c>
      <c r="BN21" s="834" t="e">
        <f t="shared" si="30"/>
        <v>#DIV/0!</v>
      </c>
      <c r="BO21" s="834" t="e">
        <f t="shared" si="30"/>
        <v>#DIV/0!</v>
      </c>
    </row>
    <row r="22" spans="1:67" s="432" customFormat="1" ht="18.600000000000001" customHeight="1" x14ac:dyDescent="0.25">
      <c r="A22" s="387" t="s">
        <v>535</v>
      </c>
      <c r="B22" s="443">
        <v>223</v>
      </c>
      <c r="C22" s="982" t="s">
        <v>536</v>
      </c>
      <c r="D22" s="982"/>
      <c r="E22" s="441"/>
      <c r="F22" s="441"/>
      <c r="G22" s="441"/>
      <c r="H22" s="435">
        <f>(E22+F22+G22)/3</f>
        <v>0</v>
      </c>
      <c r="I22" s="441"/>
      <c r="J22" s="441"/>
      <c r="K22" s="441"/>
      <c r="L22" s="435">
        <f>(I22+J22+K22)/3</f>
        <v>0</v>
      </c>
      <c r="M22" s="435">
        <f>H22</f>
        <v>0</v>
      </c>
      <c r="N22" s="435">
        <f>L22</f>
        <v>0</v>
      </c>
      <c r="O22" s="444">
        <f>H22*Q31</f>
        <v>0</v>
      </c>
      <c r="P22" s="441"/>
      <c r="Q22" s="381">
        <f t="shared" ref="Q22:Q28" si="31">SUM(O22+P22)</f>
        <v>0</v>
      </c>
      <c r="R22" s="833" t="e">
        <f t="shared" si="16"/>
        <v>#DIV/0!</v>
      </c>
      <c r="S22" s="834" t="e">
        <f t="shared" si="17"/>
        <v>#DIV/0!</v>
      </c>
      <c r="T22" s="834" t="e">
        <f t="shared" si="17"/>
        <v>#DIV/0!</v>
      </c>
      <c r="U22" s="834" t="e">
        <f t="shared" si="17"/>
        <v>#DIV/0!</v>
      </c>
      <c r="V22" s="834" t="e">
        <f t="shared" si="17"/>
        <v>#DIV/0!</v>
      </c>
      <c r="W22" s="834" t="e">
        <f t="shared" si="17"/>
        <v>#DIV/0!</v>
      </c>
      <c r="X22" s="834" t="e">
        <f t="shared" si="17"/>
        <v>#DIV/0!</v>
      </c>
      <c r="Y22" s="834" t="e">
        <f t="shared" si="17"/>
        <v>#DIV/0!</v>
      </c>
      <c r="Z22" s="834" t="e">
        <f t="shared" si="17"/>
        <v>#DIV/0!</v>
      </c>
      <c r="AA22" s="834" t="e">
        <f t="shared" si="17"/>
        <v>#DIV/0!</v>
      </c>
      <c r="AB22" s="834" t="e">
        <f t="shared" si="17"/>
        <v>#DIV/0!</v>
      </c>
      <c r="AC22" s="834" t="e">
        <f t="shared" si="18"/>
        <v>#DIV/0!</v>
      </c>
      <c r="AD22" s="834" t="e">
        <f t="shared" si="18"/>
        <v>#DIV/0!</v>
      </c>
      <c r="AE22" s="834" t="e">
        <f t="shared" si="18"/>
        <v>#DIV/0!</v>
      </c>
      <c r="AF22" s="834" t="e">
        <f t="shared" si="18"/>
        <v>#DIV/0!</v>
      </c>
      <c r="AG22" s="834" t="e">
        <f t="shared" si="18"/>
        <v>#DIV/0!</v>
      </c>
      <c r="AH22" s="834" t="e">
        <f t="shared" si="18"/>
        <v>#DIV/0!</v>
      </c>
      <c r="AI22" s="834" t="e">
        <f t="shared" si="18"/>
        <v>#DIV/0!</v>
      </c>
      <c r="AJ22" s="834" t="e">
        <f t="shared" si="18"/>
        <v>#DIV/0!</v>
      </c>
      <c r="AK22" s="834" t="e">
        <f t="shared" si="19"/>
        <v>#DIV/0!</v>
      </c>
      <c r="AL22" s="834" t="e">
        <f t="shared" si="20"/>
        <v>#DIV/0!</v>
      </c>
      <c r="AM22" s="834" t="e">
        <f t="shared" si="20"/>
        <v>#DIV/0!</v>
      </c>
      <c r="AN22" s="834" t="e">
        <f t="shared" si="20"/>
        <v>#DIV/0!</v>
      </c>
      <c r="AO22" s="834" t="e">
        <f t="shared" si="20"/>
        <v>#DIV/0!</v>
      </c>
      <c r="AP22" s="834" t="e">
        <f t="shared" si="20"/>
        <v>#DIV/0!</v>
      </c>
      <c r="AQ22" s="834" t="e">
        <f t="shared" si="20"/>
        <v>#DIV/0!</v>
      </c>
      <c r="AR22" s="833" t="e">
        <f t="shared" si="21"/>
        <v>#DIV/0!</v>
      </c>
      <c r="AS22" s="834" t="e">
        <f t="shared" si="22"/>
        <v>#DIV/0!</v>
      </c>
      <c r="AT22" s="834" t="e">
        <f t="shared" si="22"/>
        <v>#DIV/0!</v>
      </c>
      <c r="AU22" s="834" t="e">
        <f t="shared" si="22"/>
        <v>#DIV/0!</v>
      </c>
      <c r="AV22" s="834" t="e">
        <f t="shared" si="22"/>
        <v>#DIV/0!</v>
      </c>
      <c r="AW22" s="833" t="e">
        <f t="shared" si="23"/>
        <v>#DIV/0!</v>
      </c>
      <c r="AX22" s="834" t="e">
        <f t="shared" si="24"/>
        <v>#DIV/0!</v>
      </c>
      <c r="AY22" s="834" t="e">
        <f t="shared" si="24"/>
        <v>#DIV/0!</v>
      </c>
      <c r="AZ22" s="834" t="e">
        <f t="shared" si="24"/>
        <v>#DIV/0!</v>
      </c>
      <c r="BA22" s="834" t="e">
        <f t="shared" si="24"/>
        <v>#DIV/0!</v>
      </c>
      <c r="BB22" s="834" t="e">
        <f t="shared" si="24"/>
        <v>#DIV/0!</v>
      </c>
      <c r="BC22" s="833" t="e">
        <f t="shared" si="25"/>
        <v>#DIV/0!</v>
      </c>
      <c r="BD22" s="834" t="e">
        <f t="shared" si="26"/>
        <v>#DIV/0!</v>
      </c>
      <c r="BE22" s="834" t="e">
        <f t="shared" si="26"/>
        <v>#DIV/0!</v>
      </c>
      <c r="BF22" s="834" t="e">
        <f t="shared" si="26"/>
        <v>#DIV/0!</v>
      </c>
      <c r="BG22" s="833" t="e">
        <f t="shared" si="27"/>
        <v>#DIV/0!</v>
      </c>
      <c r="BH22" s="834" t="e">
        <f t="shared" si="28"/>
        <v>#DIV/0!</v>
      </c>
      <c r="BI22" s="834" t="e">
        <f t="shared" si="28"/>
        <v>#DIV/0!</v>
      </c>
      <c r="BJ22" s="834" t="e">
        <f t="shared" si="28"/>
        <v>#DIV/0!</v>
      </c>
      <c r="BK22" s="833" t="e">
        <f t="shared" si="29"/>
        <v>#DIV/0!</v>
      </c>
      <c r="BL22" s="834" t="e">
        <f t="shared" si="30"/>
        <v>#DIV/0!</v>
      </c>
      <c r="BM22" s="834" t="e">
        <f t="shared" si="30"/>
        <v>#DIV/0!</v>
      </c>
      <c r="BN22" s="834" t="e">
        <f t="shared" si="30"/>
        <v>#DIV/0!</v>
      </c>
      <c r="BO22" s="834" t="e">
        <f t="shared" si="30"/>
        <v>#DIV/0!</v>
      </c>
    </row>
    <row r="23" spans="1:67" s="432" customFormat="1" ht="18.600000000000001" customHeight="1" x14ac:dyDescent="0.25">
      <c r="A23" s="445" t="s">
        <v>537</v>
      </c>
      <c r="B23" s="443" t="s">
        <v>538</v>
      </c>
      <c r="C23" s="982" t="s">
        <v>539</v>
      </c>
      <c r="D23" s="982"/>
      <c r="E23" s="394" t="s">
        <v>86</v>
      </c>
      <c r="F23" s="394" t="s">
        <v>86</v>
      </c>
      <c r="G23" s="394" t="s">
        <v>86</v>
      </c>
      <c r="H23" s="394" t="s">
        <v>86</v>
      </c>
      <c r="I23" s="394" t="s">
        <v>86</v>
      </c>
      <c r="J23" s="394" t="s">
        <v>86</v>
      </c>
      <c r="K23" s="394" t="s">
        <v>86</v>
      </c>
      <c r="L23" s="394" t="s">
        <v>86</v>
      </c>
      <c r="M23" s="446">
        <f>'Прил.7 лимиты'!$E$11*$Q31</f>
        <v>0</v>
      </c>
      <c r="N23" s="446">
        <f>'Прил.7 лимиты'!$E$13*$Q31</f>
        <v>0</v>
      </c>
      <c r="O23" s="446">
        <f>'Прил.7 лимиты'!$E$11*$Q31</f>
        <v>0</v>
      </c>
      <c r="P23" s="441"/>
      <c r="Q23" s="381">
        <f t="shared" si="31"/>
        <v>0</v>
      </c>
      <c r="R23" s="833" t="e">
        <f t="shared" si="16"/>
        <v>#DIV/0!</v>
      </c>
      <c r="S23" s="834" t="e">
        <f t="shared" si="17"/>
        <v>#DIV/0!</v>
      </c>
      <c r="T23" s="834" t="e">
        <f t="shared" si="17"/>
        <v>#DIV/0!</v>
      </c>
      <c r="U23" s="834" t="e">
        <f t="shared" si="17"/>
        <v>#DIV/0!</v>
      </c>
      <c r="V23" s="834" t="e">
        <f t="shared" si="17"/>
        <v>#DIV/0!</v>
      </c>
      <c r="W23" s="834" t="e">
        <f t="shared" si="17"/>
        <v>#DIV/0!</v>
      </c>
      <c r="X23" s="834" t="e">
        <f t="shared" si="17"/>
        <v>#DIV/0!</v>
      </c>
      <c r="Y23" s="834" t="e">
        <f t="shared" si="17"/>
        <v>#DIV/0!</v>
      </c>
      <c r="Z23" s="834" t="e">
        <f t="shared" si="17"/>
        <v>#DIV/0!</v>
      </c>
      <c r="AA23" s="834" t="e">
        <f t="shared" si="17"/>
        <v>#DIV/0!</v>
      </c>
      <c r="AB23" s="834" t="e">
        <f t="shared" si="17"/>
        <v>#DIV/0!</v>
      </c>
      <c r="AC23" s="834" t="e">
        <f t="shared" si="18"/>
        <v>#DIV/0!</v>
      </c>
      <c r="AD23" s="834" t="e">
        <f t="shared" si="18"/>
        <v>#DIV/0!</v>
      </c>
      <c r="AE23" s="834" t="e">
        <f t="shared" si="18"/>
        <v>#DIV/0!</v>
      </c>
      <c r="AF23" s="834" t="e">
        <f t="shared" si="18"/>
        <v>#DIV/0!</v>
      </c>
      <c r="AG23" s="834" t="e">
        <f t="shared" si="18"/>
        <v>#DIV/0!</v>
      </c>
      <c r="AH23" s="834" t="e">
        <f t="shared" si="18"/>
        <v>#DIV/0!</v>
      </c>
      <c r="AI23" s="834" t="e">
        <f t="shared" si="18"/>
        <v>#DIV/0!</v>
      </c>
      <c r="AJ23" s="834" t="e">
        <f t="shared" si="18"/>
        <v>#DIV/0!</v>
      </c>
      <c r="AK23" s="834" t="e">
        <f t="shared" si="19"/>
        <v>#DIV/0!</v>
      </c>
      <c r="AL23" s="834" t="e">
        <f t="shared" si="20"/>
        <v>#DIV/0!</v>
      </c>
      <c r="AM23" s="834" t="e">
        <f t="shared" si="20"/>
        <v>#DIV/0!</v>
      </c>
      <c r="AN23" s="834" t="e">
        <f t="shared" si="20"/>
        <v>#DIV/0!</v>
      </c>
      <c r="AO23" s="834" t="e">
        <f t="shared" si="20"/>
        <v>#DIV/0!</v>
      </c>
      <c r="AP23" s="834" t="e">
        <f t="shared" si="20"/>
        <v>#DIV/0!</v>
      </c>
      <c r="AQ23" s="834" t="e">
        <f t="shared" si="20"/>
        <v>#DIV/0!</v>
      </c>
      <c r="AR23" s="833" t="e">
        <f t="shared" si="21"/>
        <v>#DIV/0!</v>
      </c>
      <c r="AS23" s="834" t="e">
        <f t="shared" si="22"/>
        <v>#DIV/0!</v>
      </c>
      <c r="AT23" s="834" t="e">
        <f t="shared" si="22"/>
        <v>#DIV/0!</v>
      </c>
      <c r="AU23" s="834" t="e">
        <f t="shared" si="22"/>
        <v>#DIV/0!</v>
      </c>
      <c r="AV23" s="834" t="e">
        <f t="shared" si="22"/>
        <v>#DIV/0!</v>
      </c>
      <c r="AW23" s="833" t="e">
        <f t="shared" si="23"/>
        <v>#DIV/0!</v>
      </c>
      <c r="AX23" s="834" t="e">
        <f t="shared" si="24"/>
        <v>#DIV/0!</v>
      </c>
      <c r="AY23" s="834" t="e">
        <f t="shared" si="24"/>
        <v>#DIV/0!</v>
      </c>
      <c r="AZ23" s="834" t="e">
        <f t="shared" si="24"/>
        <v>#DIV/0!</v>
      </c>
      <c r="BA23" s="834" t="e">
        <f t="shared" si="24"/>
        <v>#DIV/0!</v>
      </c>
      <c r="BB23" s="834" t="e">
        <f t="shared" si="24"/>
        <v>#DIV/0!</v>
      </c>
      <c r="BC23" s="833" t="e">
        <f t="shared" si="25"/>
        <v>#DIV/0!</v>
      </c>
      <c r="BD23" s="834" t="e">
        <f t="shared" si="26"/>
        <v>#DIV/0!</v>
      </c>
      <c r="BE23" s="834" t="e">
        <f t="shared" si="26"/>
        <v>#DIV/0!</v>
      </c>
      <c r="BF23" s="834" t="e">
        <f t="shared" si="26"/>
        <v>#DIV/0!</v>
      </c>
      <c r="BG23" s="833" t="e">
        <f t="shared" si="27"/>
        <v>#DIV/0!</v>
      </c>
      <c r="BH23" s="834" t="e">
        <f t="shared" si="28"/>
        <v>#DIV/0!</v>
      </c>
      <c r="BI23" s="834" t="e">
        <f t="shared" si="28"/>
        <v>#DIV/0!</v>
      </c>
      <c r="BJ23" s="834" t="e">
        <f t="shared" si="28"/>
        <v>#DIV/0!</v>
      </c>
      <c r="BK23" s="833" t="e">
        <f t="shared" si="29"/>
        <v>#DIV/0!</v>
      </c>
      <c r="BL23" s="834" t="e">
        <f t="shared" si="30"/>
        <v>#DIV/0!</v>
      </c>
      <c r="BM23" s="834" t="e">
        <f t="shared" si="30"/>
        <v>#DIV/0!</v>
      </c>
      <c r="BN23" s="834" t="e">
        <f t="shared" si="30"/>
        <v>#DIV/0!</v>
      </c>
      <c r="BO23" s="834" t="e">
        <f t="shared" si="30"/>
        <v>#DIV/0!</v>
      </c>
    </row>
    <row r="24" spans="1:67" s="432" customFormat="1" ht="18.600000000000001" customHeight="1" x14ac:dyDescent="0.25">
      <c r="A24" s="445" t="s">
        <v>540</v>
      </c>
      <c r="B24" s="443" t="s">
        <v>541</v>
      </c>
      <c r="C24" s="982"/>
      <c r="D24" s="982"/>
      <c r="E24" s="394" t="s">
        <v>86</v>
      </c>
      <c r="F24" s="394" t="s">
        <v>86</v>
      </c>
      <c r="G24" s="394" t="s">
        <v>86</v>
      </c>
      <c r="H24" s="394" t="s">
        <v>86</v>
      </c>
      <c r="I24" s="394" t="s">
        <v>86</v>
      </c>
      <c r="J24" s="394" t="s">
        <v>86</v>
      </c>
      <c r="K24" s="394" t="s">
        <v>86</v>
      </c>
      <c r="L24" s="394" t="s">
        <v>86</v>
      </c>
      <c r="M24" s="446">
        <f>'Прил.7 лимиты'!$N$11*$Q31</f>
        <v>0</v>
      </c>
      <c r="N24" s="446">
        <f>'Прил.7 лимиты'!$N$13*$Q31</f>
        <v>0</v>
      </c>
      <c r="O24" s="446">
        <f>'Прил.7 лимиты'!$N$11*$Q31</f>
        <v>0</v>
      </c>
      <c r="P24" s="441"/>
      <c r="Q24" s="381">
        <f t="shared" si="31"/>
        <v>0</v>
      </c>
      <c r="R24" s="833" t="e">
        <f t="shared" si="16"/>
        <v>#DIV/0!</v>
      </c>
      <c r="S24" s="834" t="e">
        <f t="shared" si="17"/>
        <v>#DIV/0!</v>
      </c>
      <c r="T24" s="834" t="e">
        <f t="shared" si="17"/>
        <v>#DIV/0!</v>
      </c>
      <c r="U24" s="834" t="e">
        <f t="shared" si="17"/>
        <v>#DIV/0!</v>
      </c>
      <c r="V24" s="834" t="e">
        <f t="shared" si="17"/>
        <v>#DIV/0!</v>
      </c>
      <c r="W24" s="834" t="e">
        <f t="shared" si="17"/>
        <v>#DIV/0!</v>
      </c>
      <c r="X24" s="834" t="e">
        <f t="shared" si="17"/>
        <v>#DIV/0!</v>
      </c>
      <c r="Y24" s="834" t="e">
        <f t="shared" si="17"/>
        <v>#DIV/0!</v>
      </c>
      <c r="Z24" s="834" t="e">
        <f t="shared" si="17"/>
        <v>#DIV/0!</v>
      </c>
      <c r="AA24" s="834" t="e">
        <f t="shared" si="17"/>
        <v>#DIV/0!</v>
      </c>
      <c r="AB24" s="834" t="e">
        <f t="shared" si="17"/>
        <v>#DIV/0!</v>
      </c>
      <c r="AC24" s="834" t="e">
        <f t="shared" si="18"/>
        <v>#DIV/0!</v>
      </c>
      <c r="AD24" s="834" t="e">
        <f t="shared" si="18"/>
        <v>#DIV/0!</v>
      </c>
      <c r="AE24" s="834" t="e">
        <f t="shared" si="18"/>
        <v>#DIV/0!</v>
      </c>
      <c r="AF24" s="834" t="e">
        <f t="shared" si="18"/>
        <v>#DIV/0!</v>
      </c>
      <c r="AG24" s="834" t="e">
        <f t="shared" si="18"/>
        <v>#DIV/0!</v>
      </c>
      <c r="AH24" s="834" t="e">
        <f t="shared" si="18"/>
        <v>#DIV/0!</v>
      </c>
      <c r="AI24" s="834" t="e">
        <f t="shared" si="18"/>
        <v>#DIV/0!</v>
      </c>
      <c r="AJ24" s="834" t="e">
        <f t="shared" si="18"/>
        <v>#DIV/0!</v>
      </c>
      <c r="AK24" s="834" t="e">
        <f t="shared" si="19"/>
        <v>#DIV/0!</v>
      </c>
      <c r="AL24" s="834" t="e">
        <f t="shared" si="20"/>
        <v>#DIV/0!</v>
      </c>
      <c r="AM24" s="834" t="e">
        <f t="shared" si="20"/>
        <v>#DIV/0!</v>
      </c>
      <c r="AN24" s="834" t="e">
        <f t="shared" si="20"/>
        <v>#DIV/0!</v>
      </c>
      <c r="AO24" s="834" t="e">
        <f t="shared" si="20"/>
        <v>#DIV/0!</v>
      </c>
      <c r="AP24" s="834" t="e">
        <f t="shared" si="20"/>
        <v>#DIV/0!</v>
      </c>
      <c r="AQ24" s="834" t="e">
        <f t="shared" si="20"/>
        <v>#DIV/0!</v>
      </c>
      <c r="AR24" s="833" t="e">
        <f t="shared" si="21"/>
        <v>#DIV/0!</v>
      </c>
      <c r="AS24" s="834" t="e">
        <f t="shared" si="22"/>
        <v>#DIV/0!</v>
      </c>
      <c r="AT24" s="834" t="e">
        <f t="shared" si="22"/>
        <v>#DIV/0!</v>
      </c>
      <c r="AU24" s="834" t="e">
        <f t="shared" si="22"/>
        <v>#DIV/0!</v>
      </c>
      <c r="AV24" s="834" t="e">
        <f t="shared" si="22"/>
        <v>#DIV/0!</v>
      </c>
      <c r="AW24" s="833" t="e">
        <f t="shared" si="23"/>
        <v>#DIV/0!</v>
      </c>
      <c r="AX24" s="834" t="e">
        <f t="shared" si="24"/>
        <v>#DIV/0!</v>
      </c>
      <c r="AY24" s="834" t="e">
        <f t="shared" si="24"/>
        <v>#DIV/0!</v>
      </c>
      <c r="AZ24" s="834" t="e">
        <f t="shared" si="24"/>
        <v>#DIV/0!</v>
      </c>
      <c r="BA24" s="834" t="e">
        <f t="shared" si="24"/>
        <v>#DIV/0!</v>
      </c>
      <c r="BB24" s="834" t="e">
        <f t="shared" si="24"/>
        <v>#DIV/0!</v>
      </c>
      <c r="BC24" s="833" t="e">
        <f t="shared" si="25"/>
        <v>#DIV/0!</v>
      </c>
      <c r="BD24" s="834" t="e">
        <f t="shared" si="26"/>
        <v>#DIV/0!</v>
      </c>
      <c r="BE24" s="834" t="e">
        <f t="shared" si="26"/>
        <v>#DIV/0!</v>
      </c>
      <c r="BF24" s="834" t="e">
        <f t="shared" si="26"/>
        <v>#DIV/0!</v>
      </c>
      <c r="BG24" s="833" t="e">
        <f t="shared" si="27"/>
        <v>#DIV/0!</v>
      </c>
      <c r="BH24" s="834" t="e">
        <f t="shared" si="28"/>
        <v>#DIV/0!</v>
      </c>
      <c r="BI24" s="834" t="e">
        <f t="shared" si="28"/>
        <v>#DIV/0!</v>
      </c>
      <c r="BJ24" s="834" t="e">
        <f t="shared" si="28"/>
        <v>#DIV/0!</v>
      </c>
      <c r="BK24" s="833" t="e">
        <f t="shared" si="29"/>
        <v>#DIV/0!</v>
      </c>
      <c r="BL24" s="834" t="e">
        <f t="shared" si="30"/>
        <v>#DIV/0!</v>
      </c>
      <c r="BM24" s="834" t="e">
        <f t="shared" si="30"/>
        <v>#DIV/0!</v>
      </c>
      <c r="BN24" s="834" t="e">
        <f t="shared" si="30"/>
        <v>#DIV/0!</v>
      </c>
      <c r="BO24" s="834" t="e">
        <f t="shared" si="30"/>
        <v>#DIV/0!</v>
      </c>
    </row>
    <row r="25" spans="1:67" s="432" customFormat="1" ht="18.600000000000001" customHeight="1" x14ac:dyDescent="0.25">
      <c r="A25" s="445" t="s">
        <v>542</v>
      </c>
      <c r="B25" s="443" t="s">
        <v>543</v>
      </c>
      <c r="C25" s="982" t="s">
        <v>544</v>
      </c>
      <c r="D25" s="982"/>
      <c r="E25" s="441"/>
      <c r="F25" s="441"/>
      <c r="G25" s="441"/>
      <c r="H25" s="435">
        <f>(E25+F25+G25)/3</f>
        <v>0</v>
      </c>
      <c r="I25" s="441"/>
      <c r="J25" s="441"/>
      <c r="K25" s="441"/>
      <c r="L25" s="435">
        <f>(I25+J25+K25)/3</f>
        <v>0</v>
      </c>
      <c r="M25" s="435">
        <f>H25</f>
        <v>0</v>
      </c>
      <c r="N25" s="435">
        <f>L25</f>
        <v>0</v>
      </c>
      <c r="O25" s="446">
        <f>'Прил.7 лимиты'!$Q$11*$Q31</f>
        <v>0</v>
      </c>
      <c r="P25" s="441"/>
      <c r="Q25" s="381">
        <f t="shared" si="31"/>
        <v>0</v>
      </c>
      <c r="R25" s="833" t="e">
        <f t="shared" si="16"/>
        <v>#DIV/0!</v>
      </c>
      <c r="S25" s="834" t="e">
        <f t="shared" si="17"/>
        <v>#DIV/0!</v>
      </c>
      <c r="T25" s="834" t="e">
        <f t="shared" si="17"/>
        <v>#DIV/0!</v>
      </c>
      <c r="U25" s="834" t="e">
        <f t="shared" si="17"/>
        <v>#DIV/0!</v>
      </c>
      <c r="V25" s="834" t="e">
        <f t="shared" si="17"/>
        <v>#DIV/0!</v>
      </c>
      <c r="W25" s="834" t="e">
        <f t="shared" si="17"/>
        <v>#DIV/0!</v>
      </c>
      <c r="X25" s="834" t="e">
        <f t="shared" si="17"/>
        <v>#DIV/0!</v>
      </c>
      <c r="Y25" s="834" t="e">
        <f t="shared" si="17"/>
        <v>#DIV/0!</v>
      </c>
      <c r="Z25" s="834" t="e">
        <f t="shared" si="17"/>
        <v>#DIV/0!</v>
      </c>
      <c r="AA25" s="834" t="e">
        <f t="shared" si="17"/>
        <v>#DIV/0!</v>
      </c>
      <c r="AB25" s="834" t="e">
        <f t="shared" si="17"/>
        <v>#DIV/0!</v>
      </c>
      <c r="AC25" s="834" t="e">
        <f t="shared" si="18"/>
        <v>#DIV/0!</v>
      </c>
      <c r="AD25" s="834" t="e">
        <f t="shared" si="18"/>
        <v>#DIV/0!</v>
      </c>
      <c r="AE25" s="834" t="e">
        <f t="shared" si="18"/>
        <v>#DIV/0!</v>
      </c>
      <c r="AF25" s="834" t="e">
        <f t="shared" si="18"/>
        <v>#DIV/0!</v>
      </c>
      <c r="AG25" s="834" t="e">
        <f t="shared" si="18"/>
        <v>#DIV/0!</v>
      </c>
      <c r="AH25" s="834" t="e">
        <f t="shared" si="18"/>
        <v>#DIV/0!</v>
      </c>
      <c r="AI25" s="834" t="e">
        <f t="shared" si="18"/>
        <v>#DIV/0!</v>
      </c>
      <c r="AJ25" s="834" t="e">
        <f t="shared" si="18"/>
        <v>#DIV/0!</v>
      </c>
      <c r="AK25" s="834" t="e">
        <f t="shared" si="19"/>
        <v>#DIV/0!</v>
      </c>
      <c r="AL25" s="834" t="e">
        <f t="shared" si="20"/>
        <v>#DIV/0!</v>
      </c>
      <c r="AM25" s="834" t="e">
        <f t="shared" si="20"/>
        <v>#DIV/0!</v>
      </c>
      <c r="AN25" s="834" t="e">
        <f t="shared" si="20"/>
        <v>#DIV/0!</v>
      </c>
      <c r="AO25" s="834" t="e">
        <f t="shared" si="20"/>
        <v>#DIV/0!</v>
      </c>
      <c r="AP25" s="834" t="e">
        <f t="shared" si="20"/>
        <v>#DIV/0!</v>
      </c>
      <c r="AQ25" s="834" t="e">
        <f t="shared" si="20"/>
        <v>#DIV/0!</v>
      </c>
      <c r="AR25" s="833" t="e">
        <f t="shared" si="21"/>
        <v>#DIV/0!</v>
      </c>
      <c r="AS25" s="834" t="e">
        <f t="shared" si="22"/>
        <v>#DIV/0!</v>
      </c>
      <c r="AT25" s="834" t="e">
        <f t="shared" si="22"/>
        <v>#DIV/0!</v>
      </c>
      <c r="AU25" s="834" t="e">
        <f t="shared" si="22"/>
        <v>#DIV/0!</v>
      </c>
      <c r="AV25" s="834" t="e">
        <f t="shared" si="22"/>
        <v>#DIV/0!</v>
      </c>
      <c r="AW25" s="833" t="e">
        <f t="shared" si="23"/>
        <v>#DIV/0!</v>
      </c>
      <c r="AX25" s="834" t="e">
        <f t="shared" si="24"/>
        <v>#DIV/0!</v>
      </c>
      <c r="AY25" s="834" t="e">
        <f t="shared" si="24"/>
        <v>#DIV/0!</v>
      </c>
      <c r="AZ25" s="834" t="e">
        <f t="shared" si="24"/>
        <v>#DIV/0!</v>
      </c>
      <c r="BA25" s="834" t="e">
        <f t="shared" si="24"/>
        <v>#DIV/0!</v>
      </c>
      <c r="BB25" s="834" t="e">
        <f t="shared" si="24"/>
        <v>#DIV/0!</v>
      </c>
      <c r="BC25" s="833" t="e">
        <f t="shared" si="25"/>
        <v>#DIV/0!</v>
      </c>
      <c r="BD25" s="834" t="e">
        <f t="shared" si="26"/>
        <v>#DIV/0!</v>
      </c>
      <c r="BE25" s="834" t="e">
        <f t="shared" si="26"/>
        <v>#DIV/0!</v>
      </c>
      <c r="BF25" s="834" t="e">
        <f t="shared" si="26"/>
        <v>#DIV/0!</v>
      </c>
      <c r="BG25" s="833" t="e">
        <f t="shared" si="27"/>
        <v>#DIV/0!</v>
      </c>
      <c r="BH25" s="834" t="e">
        <f t="shared" si="28"/>
        <v>#DIV/0!</v>
      </c>
      <c r="BI25" s="834" t="e">
        <f t="shared" si="28"/>
        <v>#DIV/0!</v>
      </c>
      <c r="BJ25" s="834" t="e">
        <f t="shared" si="28"/>
        <v>#DIV/0!</v>
      </c>
      <c r="BK25" s="833" t="e">
        <f t="shared" si="29"/>
        <v>#DIV/0!</v>
      </c>
      <c r="BL25" s="834" t="e">
        <f t="shared" si="30"/>
        <v>#DIV/0!</v>
      </c>
      <c r="BM25" s="834" t="e">
        <f t="shared" si="30"/>
        <v>#DIV/0!</v>
      </c>
      <c r="BN25" s="834" t="e">
        <f t="shared" si="30"/>
        <v>#DIV/0!</v>
      </c>
      <c r="BO25" s="834" t="e">
        <f t="shared" si="30"/>
        <v>#DIV/0!</v>
      </c>
    </row>
    <row r="26" spans="1:67" s="432" customFormat="1" ht="18.600000000000001" customHeight="1" x14ac:dyDescent="0.25">
      <c r="A26" s="445" t="s">
        <v>545</v>
      </c>
      <c r="B26" s="443" t="s">
        <v>496</v>
      </c>
      <c r="C26" s="982" t="s">
        <v>546</v>
      </c>
      <c r="D26" s="982"/>
      <c r="E26" s="394" t="s">
        <v>86</v>
      </c>
      <c r="F26" s="394" t="s">
        <v>86</v>
      </c>
      <c r="G26" s="394" t="s">
        <v>86</v>
      </c>
      <c r="H26" s="394" t="s">
        <v>86</v>
      </c>
      <c r="I26" s="394" t="s">
        <v>86</v>
      </c>
      <c r="J26" s="394" t="s">
        <v>86</v>
      </c>
      <c r="K26" s="394" t="s">
        <v>86</v>
      </c>
      <c r="L26" s="394" t="s">
        <v>86</v>
      </c>
      <c r="M26" s="435">
        <f>'Прил.10 прочие'!R18</f>
        <v>0</v>
      </c>
      <c r="N26" s="441"/>
      <c r="O26" s="435">
        <f>'Прил.10 прочие'!R18</f>
        <v>0</v>
      </c>
      <c r="P26" s="441"/>
      <c r="Q26" s="381">
        <f t="shared" si="31"/>
        <v>0</v>
      </c>
      <c r="R26" s="833" t="e">
        <f t="shared" si="16"/>
        <v>#DIV/0!</v>
      </c>
      <c r="S26" s="834" t="e">
        <f t="shared" si="17"/>
        <v>#DIV/0!</v>
      </c>
      <c r="T26" s="834" t="e">
        <f t="shared" si="17"/>
        <v>#DIV/0!</v>
      </c>
      <c r="U26" s="834" t="e">
        <f t="shared" si="17"/>
        <v>#DIV/0!</v>
      </c>
      <c r="V26" s="834" t="e">
        <f t="shared" si="17"/>
        <v>#DIV/0!</v>
      </c>
      <c r="W26" s="834" t="e">
        <f t="shared" si="17"/>
        <v>#DIV/0!</v>
      </c>
      <c r="X26" s="834" t="e">
        <f t="shared" si="17"/>
        <v>#DIV/0!</v>
      </c>
      <c r="Y26" s="834" t="e">
        <f t="shared" si="17"/>
        <v>#DIV/0!</v>
      </c>
      <c r="Z26" s="834" t="e">
        <f t="shared" si="17"/>
        <v>#DIV/0!</v>
      </c>
      <c r="AA26" s="834" t="e">
        <f t="shared" si="17"/>
        <v>#DIV/0!</v>
      </c>
      <c r="AB26" s="834" t="e">
        <f t="shared" si="17"/>
        <v>#DIV/0!</v>
      </c>
      <c r="AC26" s="834" t="e">
        <f t="shared" si="18"/>
        <v>#DIV/0!</v>
      </c>
      <c r="AD26" s="834" t="e">
        <f t="shared" si="18"/>
        <v>#DIV/0!</v>
      </c>
      <c r="AE26" s="834" t="e">
        <f t="shared" si="18"/>
        <v>#DIV/0!</v>
      </c>
      <c r="AF26" s="834" t="e">
        <f t="shared" si="18"/>
        <v>#DIV/0!</v>
      </c>
      <c r="AG26" s="834" t="e">
        <f t="shared" si="18"/>
        <v>#DIV/0!</v>
      </c>
      <c r="AH26" s="834" t="e">
        <f t="shared" si="18"/>
        <v>#DIV/0!</v>
      </c>
      <c r="AI26" s="834" t="e">
        <f t="shared" si="18"/>
        <v>#DIV/0!</v>
      </c>
      <c r="AJ26" s="834" t="e">
        <f t="shared" si="18"/>
        <v>#DIV/0!</v>
      </c>
      <c r="AK26" s="834" t="e">
        <f t="shared" si="19"/>
        <v>#DIV/0!</v>
      </c>
      <c r="AL26" s="834" t="e">
        <f t="shared" si="20"/>
        <v>#DIV/0!</v>
      </c>
      <c r="AM26" s="834" t="e">
        <f t="shared" si="20"/>
        <v>#DIV/0!</v>
      </c>
      <c r="AN26" s="834" t="e">
        <f t="shared" si="20"/>
        <v>#DIV/0!</v>
      </c>
      <c r="AO26" s="834" t="e">
        <f t="shared" si="20"/>
        <v>#DIV/0!</v>
      </c>
      <c r="AP26" s="834" t="e">
        <f t="shared" si="20"/>
        <v>#DIV/0!</v>
      </c>
      <c r="AQ26" s="834" t="e">
        <f t="shared" si="20"/>
        <v>#DIV/0!</v>
      </c>
      <c r="AR26" s="833" t="e">
        <f t="shared" si="21"/>
        <v>#DIV/0!</v>
      </c>
      <c r="AS26" s="834" t="e">
        <f t="shared" si="22"/>
        <v>#DIV/0!</v>
      </c>
      <c r="AT26" s="834" t="e">
        <f t="shared" si="22"/>
        <v>#DIV/0!</v>
      </c>
      <c r="AU26" s="834" t="e">
        <f t="shared" si="22"/>
        <v>#DIV/0!</v>
      </c>
      <c r="AV26" s="834" t="e">
        <f t="shared" si="22"/>
        <v>#DIV/0!</v>
      </c>
      <c r="AW26" s="833" t="e">
        <f t="shared" si="23"/>
        <v>#DIV/0!</v>
      </c>
      <c r="AX26" s="834" t="e">
        <f t="shared" si="24"/>
        <v>#DIV/0!</v>
      </c>
      <c r="AY26" s="834" t="e">
        <f t="shared" si="24"/>
        <v>#DIV/0!</v>
      </c>
      <c r="AZ26" s="834" t="e">
        <f t="shared" si="24"/>
        <v>#DIV/0!</v>
      </c>
      <c r="BA26" s="834" t="e">
        <f t="shared" si="24"/>
        <v>#DIV/0!</v>
      </c>
      <c r="BB26" s="834" t="e">
        <f t="shared" si="24"/>
        <v>#DIV/0!</v>
      </c>
      <c r="BC26" s="833" t="e">
        <f t="shared" si="25"/>
        <v>#DIV/0!</v>
      </c>
      <c r="BD26" s="834" t="e">
        <f t="shared" si="26"/>
        <v>#DIV/0!</v>
      </c>
      <c r="BE26" s="834" t="e">
        <f t="shared" si="26"/>
        <v>#DIV/0!</v>
      </c>
      <c r="BF26" s="834" t="e">
        <f t="shared" si="26"/>
        <v>#DIV/0!</v>
      </c>
      <c r="BG26" s="833" t="e">
        <f t="shared" si="27"/>
        <v>#DIV/0!</v>
      </c>
      <c r="BH26" s="834" t="e">
        <f t="shared" si="28"/>
        <v>#DIV/0!</v>
      </c>
      <c r="BI26" s="834" t="e">
        <f t="shared" si="28"/>
        <v>#DIV/0!</v>
      </c>
      <c r="BJ26" s="834" t="e">
        <f t="shared" si="28"/>
        <v>#DIV/0!</v>
      </c>
      <c r="BK26" s="833" t="e">
        <f t="shared" si="29"/>
        <v>#DIV/0!</v>
      </c>
      <c r="BL26" s="834" t="e">
        <f t="shared" si="30"/>
        <v>#DIV/0!</v>
      </c>
      <c r="BM26" s="834" t="e">
        <f t="shared" si="30"/>
        <v>#DIV/0!</v>
      </c>
      <c r="BN26" s="834" t="e">
        <f t="shared" si="30"/>
        <v>#DIV/0!</v>
      </c>
      <c r="BO26" s="834" t="e">
        <f t="shared" si="30"/>
        <v>#DIV/0!</v>
      </c>
    </row>
    <row r="27" spans="1:67" s="432" customFormat="1" ht="17.45" customHeight="1" x14ac:dyDescent="0.25">
      <c r="A27" s="445" t="s">
        <v>547</v>
      </c>
      <c r="B27" s="443" t="s">
        <v>548</v>
      </c>
      <c r="C27" s="982"/>
      <c r="D27" s="982"/>
      <c r="E27" s="394" t="s">
        <v>86</v>
      </c>
      <c r="F27" s="394" t="s">
        <v>86</v>
      </c>
      <c r="G27" s="394" t="s">
        <v>86</v>
      </c>
      <c r="H27" s="394" t="s">
        <v>86</v>
      </c>
      <c r="I27" s="394" t="s">
        <v>86</v>
      </c>
      <c r="J27" s="394" t="s">
        <v>86</v>
      </c>
      <c r="K27" s="394" t="s">
        <v>86</v>
      </c>
      <c r="L27" s="394" t="s">
        <v>86</v>
      </c>
      <c r="M27" s="394">
        <f>'Прил.10 прочие'!R30</f>
        <v>0</v>
      </c>
      <c r="N27" s="441"/>
      <c r="O27" s="394">
        <f>'Прил.10 прочие'!R30</f>
        <v>0</v>
      </c>
      <c r="P27" s="441"/>
      <c r="Q27" s="381">
        <f t="shared" si="31"/>
        <v>0</v>
      </c>
      <c r="R27" s="833" t="e">
        <f t="shared" si="16"/>
        <v>#DIV/0!</v>
      </c>
      <c r="S27" s="834" t="e">
        <f t="shared" si="17"/>
        <v>#DIV/0!</v>
      </c>
      <c r="T27" s="834" t="e">
        <f t="shared" si="17"/>
        <v>#DIV/0!</v>
      </c>
      <c r="U27" s="834" t="e">
        <f t="shared" si="17"/>
        <v>#DIV/0!</v>
      </c>
      <c r="V27" s="834" t="e">
        <f t="shared" si="17"/>
        <v>#DIV/0!</v>
      </c>
      <c r="W27" s="834" t="e">
        <f t="shared" si="17"/>
        <v>#DIV/0!</v>
      </c>
      <c r="X27" s="834" t="e">
        <f t="shared" si="17"/>
        <v>#DIV/0!</v>
      </c>
      <c r="Y27" s="834" t="e">
        <f t="shared" si="17"/>
        <v>#DIV/0!</v>
      </c>
      <c r="Z27" s="834" t="e">
        <f t="shared" si="17"/>
        <v>#DIV/0!</v>
      </c>
      <c r="AA27" s="834" t="e">
        <f t="shared" si="17"/>
        <v>#DIV/0!</v>
      </c>
      <c r="AB27" s="834" t="e">
        <f t="shared" si="17"/>
        <v>#DIV/0!</v>
      </c>
      <c r="AC27" s="834" t="e">
        <f t="shared" si="18"/>
        <v>#DIV/0!</v>
      </c>
      <c r="AD27" s="834" t="e">
        <f t="shared" si="18"/>
        <v>#DIV/0!</v>
      </c>
      <c r="AE27" s="834" t="e">
        <f t="shared" si="18"/>
        <v>#DIV/0!</v>
      </c>
      <c r="AF27" s="834" t="e">
        <f t="shared" si="18"/>
        <v>#DIV/0!</v>
      </c>
      <c r="AG27" s="834" t="e">
        <f t="shared" si="18"/>
        <v>#DIV/0!</v>
      </c>
      <c r="AH27" s="834" t="e">
        <f t="shared" si="18"/>
        <v>#DIV/0!</v>
      </c>
      <c r="AI27" s="834" t="e">
        <f t="shared" si="18"/>
        <v>#DIV/0!</v>
      </c>
      <c r="AJ27" s="834" t="e">
        <f t="shared" si="18"/>
        <v>#DIV/0!</v>
      </c>
      <c r="AK27" s="834" t="e">
        <f t="shared" si="19"/>
        <v>#DIV/0!</v>
      </c>
      <c r="AL27" s="834" t="e">
        <f t="shared" si="20"/>
        <v>#DIV/0!</v>
      </c>
      <c r="AM27" s="834" t="e">
        <f t="shared" si="20"/>
        <v>#DIV/0!</v>
      </c>
      <c r="AN27" s="834" t="e">
        <f t="shared" si="20"/>
        <v>#DIV/0!</v>
      </c>
      <c r="AO27" s="834" t="e">
        <f t="shared" si="20"/>
        <v>#DIV/0!</v>
      </c>
      <c r="AP27" s="834" t="e">
        <f t="shared" si="20"/>
        <v>#DIV/0!</v>
      </c>
      <c r="AQ27" s="834" t="e">
        <f t="shared" si="20"/>
        <v>#DIV/0!</v>
      </c>
      <c r="AR27" s="833" t="e">
        <f t="shared" si="21"/>
        <v>#DIV/0!</v>
      </c>
      <c r="AS27" s="834" t="e">
        <f t="shared" si="22"/>
        <v>#DIV/0!</v>
      </c>
      <c r="AT27" s="834" t="e">
        <f t="shared" si="22"/>
        <v>#DIV/0!</v>
      </c>
      <c r="AU27" s="834" t="e">
        <f t="shared" si="22"/>
        <v>#DIV/0!</v>
      </c>
      <c r="AV27" s="834" t="e">
        <f t="shared" si="22"/>
        <v>#DIV/0!</v>
      </c>
      <c r="AW27" s="833" t="e">
        <f t="shared" si="23"/>
        <v>#DIV/0!</v>
      </c>
      <c r="AX27" s="834" t="e">
        <f t="shared" si="24"/>
        <v>#DIV/0!</v>
      </c>
      <c r="AY27" s="834" t="e">
        <f t="shared" si="24"/>
        <v>#DIV/0!</v>
      </c>
      <c r="AZ27" s="834" t="e">
        <f t="shared" si="24"/>
        <v>#DIV/0!</v>
      </c>
      <c r="BA27" s="834" t="e">
        <f t="shared" si="24"/>
        <v>#DIV/0!</v>
      </c>
      <c r="BB27" s="834" t="e">
        <f t="shared" si="24"/>
        <v>#DIV/0!</v>
      </c>
      <c r="BC27" s="833" t="e">
        <f t="shared" si="25"/>
        <v>#DIV/0!</v>
      </c>
      <c r="BD27" s="834" t="e">
        <f t="shared" si="26"/>
        <v>#DIV/0!</v>
      </c>
      <c r="BE27" s="834" t="e">
        <f t="shared" si="26"/>
        <v>#DIV/0!</v>
      </c>
      <c r="BF27" s="834" t="e">
        <f t="shared" si="26"/>
        <v>#DIV/0!</v>
      </c>
      <c r="BG27" s="833" t="e">
        <f t="shared" si="27"/>
        <v>#DIV/0!</v>
      </c>
      <c r="BH27" s="834" t="e">
        <f t="shared" si="28"/>
        <v>#DIV/0!</v>
      </c>
      <c r="BI27" s="834" t="e">
        <f t="shared" si="28"/>
        <v>#DIV/0!</v>
      </c>
      <c r="BJ27" s="834" t="e">
        <f t="shared" si="28"/>
        <v>#DIV/0!</v>
      </c>
      <c r="BK27" s="833" t="e">
        <f t="shared" si="29"/>
        <v>#DIV/0!</v>
      </c>
      <c r="BL27" s="834" t="e">
        <f t="shared" si="30"/>
        <v>#DIV/0!</v>
      </c>
      <c r="BM27" s="834" t="e">
        <f t="shared" si="30"/>
        <v>#DIV/0!</v>
      </c>
      <c r="BN27" s="834" t="e">
        <f t="shared" si="30"/>
        <v>#DIV/0!</v>
      </c>
      <c r="BO27" s="834" t="e">
        <f t="shared" si="30"/>
        <v>#DIV/0!</v>
      </c>
    </row>
    <row r="28" spans="1:67" s="432" customFormat="1" ht="17.45" customHeight="1" x14ac:dyDescent="0.25">
      <c r="A28" s="445" t="s">
        <v>549</v>
      </c>
      <c r="B28" s="443" t="s">
        <v>550</v>
      </c>
      <c r="C28" s="982"/>
      <c r="D28" s="982"/>
      <c r="E28" s="394" t="s">
        <v>86</v>
      </c>
      <c r="F28" s="394" t="s">
        <v>86</v>
      </c>
      <c r="G28" s="394" t="s">
        <v>86</v>
      </c>
      <c r="H28" s="394" t="s">
        <v>86</v>
      </c>
      <c r="I28" s="394" t="s">
        <v>86</v>
      </c>
      <c r="J28" s="394" t="s">
        <v>86</v>
      </c>
      <c r="K28" s="394" t="s">
        <v>86</v>
      </c>
      <c r="L28" s="394" t="s">
        <v>86</v>
      </c>
      <c r="M28" s="444">
        <f>'Прил.7 лимиты'!H10*Q31</f>
        <v>0</v>
      </c>
      <c r="N28" s="449">
        <f>'Прил.7 лимиты'!H15*Q31</f>
        <v>0</v>
      </c>
      <c r="O28" s="444">
        <f>'Прил.7 лимиты'!H10*Q31</f>
        <v>0</v>
      </c>
      <c r="P28" s="441"/>
      <c r="Q28" s="381">
        <f t="shared" si="31"/>
        <v>0</v>
      </c>
      <c r="R28" s="833" t="e">
        <f t="shared" si="16"/>
        <v>#DIV/0!</v>
      </c>
      <c r="S28" s="834" t="e">
        <f t="shared" si="17"/>
        <v>#DIV/0!</v>
      </c>
      <c r="T28" s="834" t="e">
        <f t="shared" si="17"/>
        <v>#DIV/0!</v>
      </c>
      <c r="U28" s="834" t="e">
        <f t="shared" si="17"/>
        <v>#DIV/0!</v>
      </c>
      <c r="V28" s="834" t="e">
        <f t="shared" si="17"/>
        <v>#DIV/0!</v>
      </c>
      <c r="W28" s="834" t="e">
        <f t="shared" si="17"/>
        <v>#DIV/0!</v>
      </c>
      <c r="X28" s="834" t="e">
        <f t="shared" si="17"/>
        <v>#DIV/0!</v>
      </c>
      <c r="Y28" s="834" t="e">
        <f t="shared" si="17"/>
        <v>#DIV/0!</v>
      </c>
      <c r="Z28" s="834" t="e">
        <f t="shared" si="17"/>
        <v>#DIV/0!</v>
      </c>
      <c r="AA28" s="834" t="e">
        <f t="shared" si="17"/>
        <v>#DIV/0!</v>
      </c>
      <c r="AB28" s="834" t="e">
        <f t="shared" si="17"/>
        <v>#DIV/0!</v>
      </c>
      <c r="AC28" s="834" t="e">
        <f t="shared" si="18"/>
        <v>#DIV/0!</v>
      </c>
      <c r="AD28" s="834" t="e">
        <f t="shared" si="18"/>
        <v>#DIV/0!</v>
      </c>
      <c r="AE28" s="834" t="e">
        <f t="shared" si="18"/>
        <v>#DIV/0!</v>
      </c>
      <c r="AF28" s="834" t="e">
        <f t="shared" si="18"/>
        <v>#DIV/0!</v>
      </c>
      <c r="AG28" s="834" t="e">
        <f t="shared" si="18"/>
        <v>#DIV/0!</v>
      </c>
      <c r="AH28" s="834" t="e">
        <f t="shared" si="18"/>
        <v>#DIV/0!</v>
      </c>
      <c r="AI28" s="834" t="e">
        <f t="shared" si="18"/>
        <v>#DIV/0!</v>
      </c>
      <c r="AJ28" s="834" t="e">
        <f t="shared" si="18"/>
        <v>#DIV/0!</v>
      </c>
      <c r="AK28" s="834" t="e">
        <f t="shared" si="19"/>
        <v>#DIV/0!</v>
      </c>
      <c r="AL28" s="834" t="e">
        <f t="shared" si="20"/>
        <v>#DIV/0!</v>
      </c>
      <c r="AM28" s="834" t="e">
        <f t="shared" si="20"/>
        <v>#DIV/0!</v>
      </c>
      <c r="AN28" s="834" t="e">
        <f t="shared" si="20"/>
        <v>#DIV/0!</v>
      </c>
      <c r="AO28" s="834" t="e">
        <f t="shared" si="20"/>
        <v>#DIV/0!</v>
      </c>
      <c r="AP28" s="834" t="e">
        <f t="shared" si="20"/>
        <v>#DIV/0!</v>
      </c>
      <c r="AQ28" s="834" t="e">
        <f t="shared" si="20"/>
        <v>#DIV/0!</v>
      </c>
      <c r="AR28" s="833" t="e">
        <f t="shared" si="21"/>
        <v>#DIV/0!</v>
      </c>
      <c r="AS28" s="834" t="e">
        <f t="shared" si="22"/>
        <v>#DIV/0!</v>
      </c>
      <c r="AT28" s="834" t="e">
        <f t="shared" si="22"/>
        <v>#DIV/0!</v>
      </c>
      <c r="AU28" s="834" t="e">
        <f t="shared" si="22"/>
        <v>#DIV/0!</v>
      </c>
      <c r="AV28" s="834" t="e">
        <f t="shared" si="22"/>
        <v>#DIV/0!</v>
      </c>
      <c r="AW28" s="833" t="e">
        <f t="shared" si="23"/>
        <v>#DIV/0!</v>
      </c>
      <c r="AX28" s="834" t="e">
        <f t="shared" si="24"/>
        <v>#DIV/0!</v>
      </c>
      <c r="AY28" s="834" t="e">
        <f t="shared" si="24"/>
        <v>#DIV/0!</v>
      </c>
      <c r="AZ28" s="834" t="e">
        <f t="shared" si="24"/>
        <v>#DIV/0!</v>
      </c>
      <c r="BA28" s="834" t="e">
        <f t="shared" si="24"/>
        <v>#DIV/0!</v>
      </c>
      <c r="BB28" s="834" t="e">
        <f t="shared" si="24"/>
        <v>#DIV/0!</v>
      </c>
      <c r="BC28" s="833" t="e">
        <f t="shared" si="25"/>
        <v>#DIV/0!</v>
      </c>
      <c r="BD28" s="834" t="e">
        <f t="shared" si="26"/>
        <v>#DIV/0!</v>
      </c>
      <c r="BE28" s="834" t="e">
        <f t="shared" si="26"/>
        <v>#DIV/0!</v>
      </c>
      <c r="BF28" s="834" t="e">
        <f t="shared" si="26"/>
        <v>#DIV/0!</v>
      </c>
      <c r="BG28" s="833" t="e">
        <f t="shared" si="27"/>
        <v>#DIV/0!</v>
      </c>
      <c r="BH28" s="834" t="e">
        <f t="shared" si="28"/>
        <v>#DIV/0!</v>
      </c>
      <c r="BI28" s="834" t="e">
        <f t="shared" si="28"/>
        <v>#DIV/0!</v>
      </c>
      <c r="BJ28" s="834" t="e">
        <f t="shared" si="28"/>
        <v>#DIV/0!</v>
      </c>
      <c r="BK28" s="833" t="e">
        <f t="shared" si="29"/>
        <v>#DIV/0!</v>
      </c>
      <c r="BL28" s="834" t="e">
        <f t="shared" si="30"/>
        <v>#DIV/0!</v>
      </c>
      <c r="BM28" s="834" t="e">
        <f t="shared" si="30"/>
        <v>#DIV/0!</v>
      </c>
      <c r="BN28" s="834" t="e">
        <f t="shared" si="30"/>
        <v>#DIV/0!</v>
      </c>
      <c r="BO28" s="834" t="e">
        <f t="shared" si="30"/>
        <v>#DIV/0!</v>
      </c>
    </row>
    <row r="29" spans="1:67" s="432" customFormat="1" ht="19.5" customHeight="1" x14ac:dyDescent="0.25">
      <c r="A29" s="436" t="s">
        <v>551</v>
      </c>
      <c r="B29" s="438"/>
      <c r="C29" s="988"/>
      <c r="D29" s="988"/>
      <c r="E29" s="439" t="s">
        <v>86</v>
      </c>
      <c r="F29" s="439" t="s">
        <v>86</v>
      </c>
      <c r="G29" s="439" t="s">
        <v>86</v>
      </c>
      <c r="H29" s="439" t="s">
        <v>86</v>
      </c>
      <c r="I29" s="439" t="s">
        <v>86</v>
      </c>
      <c r="J29" s="439" t="s">
        <v>86</v>
      </c>
      <c r="K29" s="439" t="s">
        <v>86</v>
      </c>
      <c r="L29" s="439" t="s">
        <v>86</v>
      </c>
      <c r="M29" s="450">
        <f>M20+M21+M22+M23+M24+M25+M26+M27+M28</f>
        <v>0</v>
      </c>
      <c r="N29" s="450">
        <f>N20+N21+N22+N23+N24+N25+N26+N27+N28</f>
        <v>0</v>
      </c>
      <c r="O29" s="450">
        <f>O20+O21+O22+O23+O24+O25+O26+O27+O28</f>
        <v>0</v>
      </c>
      <c r="P29" s="450">
        <f>SUM(P22:P28)</f>
        <v>0</v>
      </c>
      <c r="Q29" s="838">
        <f t="shared" ref="Q29:AV29" si="32">SUM(Q20:Q28)</f>
        <v>0</v>
      </c>
      <c r="R29" s="838" t="e">
        <f t="shared" si="32"/>
        <v>#DIV/0!</v>
      </c>
      <c r="S29" s="450" t="e">
        <f t="shared" si="32"/>
        <v>#DIV/0!</v>
      </c>
      <c r="T29" s="450" t="e">
        <f t="shared" si="32"/>
        <v>#DIV/0!</v>
      </c>
      <c r="U29" s="450" t="e">
        <f t="shared" si="32"/>
        <v>#DIV/0!</v>
      </c>
      <c r="V29" s="450" t="e">
        <f t="shared" si="32"/>
        <v>#DIV/0!</v>
      </c>
      <c r="W29" s="450" t="e">
        <f t="shared" si="32"/>
        <v>#DIV/0!</v>
      </c>
      <c r="X29" s="450" t="e">
        <f t="shared" si="32"/>
        <v>#DIV/0!</v>
      </c>
      <c r="Y29" s="450" t="e">
        <f t="shared" si="32"/>
        <v>#DIV/0!</v>
      </c>
      <c r="Z29" s="450" t="e">
        <f t="shared" si="32"/>
        <v>#DIV/0!</v>
      </c>
      <c r="AA29" s="450" t="e">
        <f t="shared" si="32"/>
        <v>#DIV/0!</v>
      </c>
      <c r="AB29" s="450" t="e">
        <f t="shared" si="32"/>
        <v>#DIV/0!</v>
      </c>
      <c r="AC29" s="450" t="e">
        <f t="shared" si="32"/>
        <v>#DIV/0!</v>
      </c>
      <c r="AD29" s="450" t="e">
        <f t="shared" si="32"/>
        <v>#DIV/0!</v>
      </c>
      <c r="AE29" s="450" t="e">
        <f t="shared" si="32"/>
        <v>#DIV/0!</v>
      </c>
      <c r="AF29" s="450" t="e">
        <f t="shared" si="32"/>
        <v>#DIV/0!</v>
      </c>
      <c r="AG29" s="450" t="e">
        <f t="shared" si="32"/>
        <v>#DIV/0!</v>
      </c>
      <c r="AH29" s="450" t="e">
        <f t="shared" si="32"/>
        <v>#DIV/0!</v>
      </c>
      <c r="AI29" s="450" t="e">
        <f t="shared" si="32"/>
        <v>#DIV/0!</v>
      </c>
      <c r="AJ29" s="450" t="e">
        <f t="shared" si="32"/>
        <v>#DIV/0!</v>
      </c>
      <c r="AK29" s="450" t="e">
        <f t="shared" si="32"/>
        <v>#DIV/0!</v>
      </c>
      <c r="AL29" s="450" t="e">
        <f t="shared" si="32"/>
        <v>#DIV/0!</v>
      </c>
      <c r="AM29" s="450" t="e">
        <f t="shared" si="32"/>
        <v>#DIV/0!</v>
      </c>
      <c r="AN29" s="450" t="e">
        <f t="shared" si="32"/>
        <v>#DIV/0!</v>
      </c>
      <c r="AO29" s="450" t="e">
        <f t="shared" si="32"/>
        <v>#DIV/0!</v>
      </c>
      <c r="AP29" s="450" t="e">
        <f t="shared" si="32"/>
        <v>#DIV/0!</v>
      </c>
      <c r="AQ29" s="450" t="e">
        <f t="shared" si="32"/>
        <v>#DIV/0!</v>
      </c>
      <c r="AR29" s="838" t="e">
        <f t="shared" si="32"/>
        <v>#DIV/0!</v>
      </c>
      <c r="AS29" s="450" t="e">
        <f t="shared" si="32"/>
        <v>#DIV/0!</v>
      </c>
      <c r="AT29" s="450" t="e">
        <f t="shared" si="32"/>
        <v>#DIV/0!</v>
      </c>
      <c r="AU29" s="450" t="e">
        <f t="shared" si="32"/>
        <v>#DIV/0!</v>
      </c>
      <c r="AV29" s="450" t="e">
        <f t="shared" si="32"/>
        <v>#DIV/0!</v>
      </c>
      <c r="AW29" s="450" t="e">
        <f t="shared" ref="AW29:BO29" si="33">SUM(AW20:AW28)</f>
        <v>#DIV/0!</v>
      </c>
      <c r="AX29" s="450" t="e">
        <f t="shared" si="33"/>
        <v>#DIV/0!</v>
      </c>
      <c r="AY29" s="450" t="e">
        <f t="shared" si="33"/>
        <v>#DIV/0!</v>
      </c>
      <c r="AZ29" s="450" t="e">
        <f t="shared" si="33"/>
        <v>#DIV/0!</v>
      </c>
      <c r="BA29" s="450" t="e">
        <f t="shared" si="33"/>
        <v>#DIV/0!</v>
      </c>
      <c r="BB29" s="450" t="e">
        <f t="shared" si="33"/>
        <v>#DIV/0!</v>
      </c>
      <c r="BC29" s="838" t="e">
        <f t="shared" si="33"/>
        <v>#DIV/0!</v>
      </c>
      <c r="BD29" s="450" t="e">
        <f t="shared" si="33"/>
        <v>#DIV/0!</v>
      </c>
      <c r="BE29" s="450" t="e">
        <f t="shared" si="33"/>
        <v>#DIV/0!</v>
      </c>
      <c r="BF29" s="450" t="e">
        <f t="shared" si="33"/>
        <v>#DIV/0!</v>
      </c>
      <c r="BG29" s="838" t="e">
        <f t="shared" si="33"/>
        <v>#DIV/0!</v>
      </c>
      <c r="BH29" s="450" t="e">
        <f t="shared" si="33"/>
        <v>#DIV/0!</v>
      </c>
      <c r="BI29" s="450" t="e">
        <f t="shared" si="33"/>
        <v>#DIV/0!</v>
      </c>
      <c r="BJ29" s="450" t="e">
        <f t="shared" si="33"/>
        <v>#DIV/0!</v>
      </c>
      <c r="BK29" s="838" t="e">
        <f t="shared" si="33"/>
        <v>#DIV/0!</v>
      </c>
      <c r="BL29" s="450" t="e">
        <f t="shared" si="33"/>
        <v>#DIV/0!</v>
      </c>
      <c r="BM29" s="450" t="e">
        <f t="shared" si="33"/>
        <v>#DIV/0!</v>
      </c>
      <c r="BN29" s="450" t="e">
        <f t="shared" si="33"/>
        <v>#DIV/0!</v>
      </c>
      <c r="BO29" s="450" t="e">
        <f t="shared" si="33"/>
        <v>#DIV/0!</v>
      </c>
    </row>
    <row r="30" spans="1:67" s="432" customFormat="1" ht="20.25" customHeight="1" x14ac:dyDescent="0.25">
      <c r="A30" s="996" t="s">
        <v>552</v>
      </c>
      <c r="B30" s="996"/>
      <c r="C30" s="996"/>
      <c r="D30" s="996"/>
      <c r="E30" s="996"/>
      <c r="F30" s="996"/>
      <c r="G30" s="996"/>
      <c r="H30" s="996"/>
      <c r="I30" s="996"/>
      <c r="J30" s="996"/>
      <c r="K30" s="996"/>
      <c r="L30" s="996"/>
      <c r="M30" s="996"/>
      <c r="N30" s="996"/>
      <c r="O30" s="996"/>
      <c r="P30" s="996"/>
      <c r="Q30" s="451">
        <f>'Прил.8 ст.211'!Y52</f>
        <v>0.18951721931819374</v>
      </c>
      <c r="R30" s="836"/>
      <c r="S30" s="431"/>
      <c r="T30" s="431"/>
      <c r="U30" s="431"/>
      <c r="AR30" s="837"/>
      <c r="AW30" s="837"/>
      <c r="BC30" s="837"/>
      <c r="BG30" s="837"/>
      <c r="BK30" s="837"/>
    </row>
    <row r="31" spans="1:67" s="432" customFormat="1" ht="18" customHeight="1" x14ac:dyDescent="0.25">
      <c r="A31" s="996" t="s">
        <v>553</v>
      </c>
      <c r="B31" s="996"/>
      <c r="C31" s="996"/>
      <c r="D31" s="996"/>
      <c r="E31" s="996"/>
      <c r="F31" s="996"/>
      <c r="G31" s="996"/>
      <c r="H31" s="996"/>
      <c r="I31" s="996"/>
      <c r="J31" s="996"/>
      <c r="K31" s="996"/>
      <c r="L31" s="996"/>
      <c r="M31" s="996"/>
      <c r="N31" s="996"/>
      <c r="O31" s="996"/>
      <c r="P31" s="996"/>
      <c r="Q31" s="452">
        <f>'Прил.4 площади'!I83</f>
        <v>0</v>
      </c>
      <c r="R31" s="836"/>
      <c r="S31" s="431"/>
      <c r="T31" s="431"/>
      <c r="U31" s="431"/>
      <c r="AR31" s="837"/>
      <c r="AW31" s="837"/>
      <c r="BC31" s="837"/>
      <c r="BG31" s="837"/>
      <c r="BK31" s="837"/>
    </row>
    <row r="32" spans="1:67" s="414" customFormat="1" ht="17.25" customHeight="1" x14ac:dyDescent="0.2">
      <c r="A32" s="997" t="s">
        <v>554</v>
      </c>
      <c r="B32" s="997"/>
      <c r="C32" s="997"/>
      <c r="D32" s="997"/>
      <c r="E32" s="997"/>
      <c r="F32" s="997"/>
      <c r="G32" s="997"/>
      <c r="H32" s="997"/>
      <c r="I32" s="997"/>
      <c r="J32" s="997"/>
      <c r="K32" s="997"/>
      <c r="L32" s="997"/>
      <c r="M32" s="997"/>
      <c r="N32" s="997"/>
      <c r="O32" s="997"/>
      <c r="P32" s="997"/>
      <c r="Q32" s="997"/>
      <c r="R32" s="800"/>
      <c r="S32" s="416"/>
      <c r="T32" s="416"/>
      <c r="U32" s="416"/>
      <c r="AR32" s="802"/>
      <c r="AW32" s="802"/>
      <c r="BC32" s="802"/>
      <c r="BG32" s="802"/>
      <c r="BK32" s="802"/>
    </row>
    <row r="33" spans="1:67" s="432" customFormat="1" ht="17.25" customHeight="1" x14ac:dyDescent="0.25">
      <c r="A33" s="387" t="s">
        <v>491</v>
      </c>
      <c r="B33" s="364">
        <v>212</v>
      </c>
      <c r="C33" s="982" t="s">
        <v>534</v>
      </c>
      <c r="D33" s="982"/>
      <c r="E33" s="394" t="s">
        <v>86</v>
      </c>
      <c r="F33" s="394" t="s">
        <v>86</v>
      </c>
      <c r="G33" s="441"/>
      <c r="H33" s="394" t="s">
        <v>86</v>
      </c>
      <c r="I33" s="394" t="s">
        <v>86</v>
      </c>
      <c r="J33" s="394" t="s">
        <v>86</v>
      </c>
      <c r="K33" s="441"/>
      <c r="L33" s="394" t="s">
        <v>86</v>
      </c>
      <c r="M33" s="394">
        <f>G33</f>
        <v>0</v>
      </c>
      <c r="N33" s="394">
        <f>K33</f>
        <v>0</v>
      </c>
      <c r="O33" s="442">
        <f>'Прил.10 прочие'!R6</f>
        <v>0</v>
      </c>
      <c r="P33" s="441"/>
      <c r="Q33" s="381">
        <f t="shared" ref="Q33:Q39" si="34">O33+P33</f>
        <v>0</v>
      </c>
      <c r="R33" s="833" t="e">
        <f t="shared" ref="R33:R40" si="35">$Q33*R$14</f>
        <v>#DIV/0!</v>
      </c>
      <c r="S33" s="834" t="e">
        <f t="shared" ref="S33:AB40" si="36">$R33*S$14</f>
        <v>#DIV/0!</v>
      </c>
      <c r="T33" s="834" t="e">
        <f t="shared" si="36"/>
        <v>#DIV/0!</v>
      </c>
      <c r="U33" s="834" t="e">
        <f t="shared" si="36"/>
        <v>#DIV/0!</v>
      </c>
      <c r="V33" s="834" t="e">
        <f t="shared" si="36"/>
        <v>#DIV/0!</v>
      </c>
      <c r="W33" s="834" t="e">
        <f t="shared" si="36"/>
        <v>#DIV/0!</v>
      </c>
      <c r="X33" s="834" t="e">
        <f t="shared" si="36"/>
        <v>#DIV/0!</v>
      </c>
      <c r="Y33" s="834" t="e">
        <f t="shared" si="36"/>
        <v>#DIV/0!</v>
      </c>
      <c r="Z33" s="834" t="e">
        <f t="shared" si="36"/>
        <v>#DIV/0!</v>
      </c>
      <c r="AA33" s="834" t="e">
        <f t="shared" si="36"/>
        <v>#DIV/0!</v>
      </c>
      <c r="AB33" s="834" t="e">
        <f t="shared" si="36"/>
        <v>#DIV/0!</v>
      </c>
      <c r="AC33" s="834" t="e">
        <f t="shared" ref="AC33:AJ40" si="37">$R33*AC$14</f>
        <v>#DIV/0!</v>
      </c>
      <c r="AD33" s="834" t="e">
        <f t="shared" si="37"/>
        <v>#DIV/0!</v>
      </c>
      <c r="AE33" s="834" t="e">
        <f t="shared" si="37"/>
        <v>#DIV/0!</v>
      </c>
      <c r="AF33" s="834" t="e">
        <f t="shared" si="37"/>
        <v>#DIV/0!</v>
      </c>
      <c r="AG33" s="834" t="e">
        <f t="shared" si="37"/>
        <v>#DIV/0!</v>
      </c>
      <c r="AH33" s="834" t="e">
        <f t="shared" si="37"/>
        <v>#DIV/0!</v>
      </c>
      <c r="AI33" s="834" t="e">
        <f t="shared" si="37"/>
        <v>#DIV/0!</v>
      </c>
      <c r="AJ33" s="834" t="e">
        <f t="shared" si="37"/>
        <v>#DIV/0!</v>
      </c>
      <c r="AK33" s="834" t="e">
        <f t="shared" ref="AK33:AK40" si="38">$Q33*AK$14</f>
        <v>#DIV/0!</v>
      </c>
      <c r="AL33" s="834" t="e">
        <f t="shared" ref="AL33:AQ40" si="39">$AK33*AL$14</f>
        <v>#DIV/0!</v>
      </c>
      <c r="AM33" s="834" t="e">
        <f t="shared" si="39"/>
        <v>#DIV/0!</v>
      </c>
      <c r="AN33" s="834" t="e">
        <f t="shared" si="39"/>
        <v>#DIV/0!</v>
      </c>
      <c r="AO33" s="834" t="e">
        <f t="shared" si="39"/>
        <v>#DIV/0!</v>
      </c>
      <c r="AP33" s="834" t="e">
        <f t="shared" si="39"/>
        <v>#DIV/0!</v>
      </c>
      <c r="AQ33" s="834" t="e">
        <f t="shared" si="39"/>
        <v>#DIV/0!</v>
      </c>
      <c r="AR33" s="833" t="e">
        <f t="shared" ref="AR33:AR40" si="40">$Q33*AR$14</f>
        <v>#DIV/0!</v>
      </c>
      <c r="AS33" s="834" t="e">
        <f t="shared" ref="AS33:AV40" si="41">$AR33*AS$14</f>
        <v>#DIV/0!</v>
      </c>
      <c r="AT33" s="834" t="e">
        <f t="shared" si="41"/>
        <v>#DIV/0!</v>
      </c>
      <c r="AU33" s="834" t="e">
        <f t="shared" si="41"/>
        <v>#DIV/0!</v>
      </c>
      <c r="AV33" s="834" t="e">
        <f t="shared" si="41"/>
        <v>#DIV/0!</v>
      </c>
      <c r="AW33" s="833" t="e">
        <f t="shared" ref="AW33:AW40" si="42">$Q33*AW$14</f>
        <v>#DIV/0!</v>
      </c>
      <c r="AX33" s="834" t="e">
        <f t="shared" ref="AX33:BB40" si="43">$AW33*AX$14</f>
        <v>#DIV/0!</v>
      </c>
      <c r="AY33" s="834" t="e">
        <f t="shared" si="43"/>
        <v>#DIV/0!</v>
      </c>
      <c r="AZ33" s="834" t="e">
        <f t="shared" si="43"/>
        <v>#DIV/0!</v>
      </c>
      <c r="BA33" s="834" t="e">
        <f t="shared" si="43"/>
        <v>#DIV/0!</v>
      </c>
      <c r="BB33" s="834" t="e">
        <f t="shared" si="43"/>
        <v>#DIV/0!</v>
      </c>
      <c r="BC33" s="833" t="e">
        <f t="shared" ref="BC33:BC40" si="44">$Q33*BC$14</f>
        <v>#DIV/0!</v>
      </c>
      <c r="BD33" s="834" t="e">
        <f t="shared" ref="BD33:BF40" si="45">$BC33*BD$14</f>
        <v>#DIV/0!</v>
      </c>
      <c r="BE33" s="834" t="e">
        <f t="shared" si="45"/>
        <v>#DIV/0!</v>
      </c>
      <c r="BF33" s="834" t="e">
        <f t="shared" si="45"/>
        <v>#DIV/0!</v>
      </c>
      <c r="BG33" s="833" t="e">
        <f t="shared" ref="BG33:BG40" si="46">$Q33*BG$14</f>
        <v>#DIV/0!</v>
      </c>
      <c r="BH33" s="834" t="e">
        <f t="shared" ref="BH33:BJ40" si="47">$BG33*BH$14</f>
        <v>#DIV/0!</v>
      </c>
      <c r="BI33" s="834" t="e">
        <f t="shared" si="47"/>
        <v>#DIV/0!</v>
      </c>
      <c r="BJ33" s="834" t="e">
        <f t="shared" si="47"/>
        <v>#DIV/0!</v>
      </c>
      <c r="BK33" s="833" t="e">
        <f t="shared" ref="BK33:BK40" si="48">$Q33*BK$14</f>
        <v>#DIV/0!</v>
      </c>
      <c r="BL33" s="834" t="e">
        <f t="shared" ref="BL33:BO40" si="49">$BK33*BL$14</f>
        <v>#DIV/0!</v>
      </c>
      <c r="BM33" s="834" t="e">
        <f t="shared" si="49"/>
        <v>#DIV/0!</v>
      </c>
      <c r="BN33" s="834" t="e">
        <f t="shared" si="49"/>
        <v>#DIV/0!</v>
      </c>
      <c r="BO33" s="834" t="e">
        <f t="shared" si="49"/>
        <v>#DIV/0!</v>
      </c>
    </row>
    <row r="34" spans="1:67" s="432" customFormat="1" ht="17.25" customHeight="1" x14ac:dyDescent="0.25">
      <c r="A34" s="387" t="s">
        <v>500</v>
      </c>
      <c r="B34" s="364">
        <v>262</v>
      </c>
      <c r="C34" s="982"/>
      <c r="D34" s="982"/>
      <c r="E34" s="394" t="s">
        <v>86</v>
      </c>
      <c r="F34" s="394" t="s">
        <v>86</v>
      </c>
      <c r="G34" s="441"/>
      <c r="H34" s="394" t="s">
        <v>86</v>
      </c>
      <c r="I34" s="394" t="s">
        <v>86</v>
      </c>
      <c r="J34" s="394" t="s">
        <v>86</v>
      </c>
      <c r="K34" s="441"/>
      <c r="L34" s="394" t="s">
        <v>86</v>
      </c>
      <c r="M34" s="394">
        <f>G34</f>
        <v>0</v>
      </c>
      <c r="N34" s="394">
        <f>K34</f>
        <v>0</v>
      </c>
      <c r="O34" s="453">
        <f>'Прил.10 прочие'!R34</f>
        <v>0</v>
      </c>
      <c r="P34" s="441"/>
      <c r="Q34" s="381">
        <f t="shared" si="34"/>
        <v>0</v>
      </c>
      <c r="R34" s="833" t="e">
        <f t="shared" si="35"/>
        <v>#DIV/0!</v>
      </c>
      <c r="S34" s="834" t="e">
        <f t="shared" si="36"/>
        <v>#DIV/0!</v>
      </c>
      <c r="T34" s="834" t="e">
        <f t="shared" si="36"/>
        <v>#DIV/0!</v>
      </c>
      <c r="U34" s="834" t="e">
        <f t="shared" si="36"/>
        <v>#DIV/0!</v>
      </c>
      <c r="V34" s="834" t="e">
        <f t="shared" si="36"/>
        <v>#DIV/0!</v>
      </c>
      <c r="W34" s="834" t="e">
        <f t="shared" si="36"/>
        <v>#DIV/0!</v>
      </c>
      <c r="X34" s="834" t="e">
        <f t="shared" si="36"/>
        <v>#DIV/0!</v>
      </c>
      <c r="Y34" s="834" t="e">
        <f t="shared" si="36"/>
        <v>#DIV/0!</v>
      </c>
      <c r="Z34" s="834" t="e">
        <f t="shared" si="36"/>
        <v>#DIV/0!</v>
      </c>
      <c r="AA34" s="834" t="e">
        <f t="shared" si="36"/>
        <v>#DIV/0!</v>
      </c>
      <c r="AB34" s="834" t="e">
        <f t="shared" si="36"/>
        <v>#DIV/0!</v>
      </c>
      <c r="AC34" s="834" t="e">
        <f t="shared" si="37"/>
        <v>#DIV/0!</v>
      </c>
      <c r="AD34" s="834" t="e">
        <f t="shared" si="37"/>
        <v>#DIV/0!</v>
      </c>
      <c r="AE34" s="834" t="e">
        <f t="shared" si="37"/>
        <v>#DIV/0!</v>
      </c>
      <c r="AF34" s="834" t="e">
        <f t="shared" si="37"/>
        <v>#DIV/0!</v>
      </c>
      <c r="AG34" s="834" t="e">
        <f t="shared" si="37"/>
        <v>#DIV/0!</v>
      </c>
      <c r="AH34" s="834" t="e">
        <f t="shared" si="37"/>
        <v>#DIV/0!</v>
      </c>
      <c r="AI34" s="834" t="e">
        <f t="shared" si="37"/>
        <v>#DIV/0!</v>
      </c>
      <c r="AJ34" s="834" t="e">
        <f t="shared" si="37"/>
        <v>#DIV/0!</v>
      </c>
      <c r="AK34" s="834" t="e">
        <f t="shared" si="38"/>
        <v>#DIV/0!</v>
      </c>
      <c r="AL34" s="834" t="e">
        <f t="shared" si="39"/>
        <v>#DIV/0!</v>
      </c>
      <c r="AM34" s="834" t="e">
        <f t="shared" si="39"/>
        <v>#DIV/0!</v>
      </c>
      <c r="AN34" s="834" t="e">
        <f t="shared" si="39"/>
        <v>#DIV/0!</v>
      </c>
      <c r="AO34" s="834" t="e">
        <f t="shared" si="39"/>
        <v>#DIV/0!</v>
      </c>
      <c r="AP34" s="834" t="e">
        <f t="shared" si="39"/>
        <v>#DIV/0!</v>
      </c>
      <c r="AQ34" s="834" t="e">
        <f t="shared" si="39"/>
        <v>#DIV/0!</v>
      </c>
      <c r="AR34" s="833" t="e">
        <f t="shared" si="40"/>
        <v>#DIV/0!</v>
      </c>
      <c r="AS34" s="834" t="e">
        <f t="shared" si="41"/>
        <v>#DIV/0!</v>
      </c>
      <c r="AT34" s="834" t="e">
        <f t="shared" si="41"/>
        <v>#DIV/0!</v>
      </c>
      <c r="AU34" s="834" t="e">
        <f t="shared" si="41"/>
        <v>#DIV/0!</v>
      </c>
      <c r="AV34" s="834" t="e">
        <f t="shared" si="41"/>
        <v>#DIV/0!</v>
      </c>
      <c r="AW34" s="833" t="e">
        <f t="shared" si="42"/>
        <v>#DIV/0!</v>
      </c>
      <c r="AX34" s="834" t="e">
        <f t="shared" si="43"/>
        <v>#DIV/0!</v>
      </c>
      <c r="AY34" s="834" t="e">
        <f t="shared" si="43"/>
        <v>#DIV/0!</v>
      </c>
      <c r="AZ34" s="834" t="e">
        <f t="shared" si="43"/>
        <v>#DIV/0!</v>
      </c>
      <c r="BA34" s="834" t="e">
        <f t="shared" si="43"/>
        <v>#DIV/0!</v>
      </c>
      <c r="BB34" s="834" t="e">
        <f t="shared" si="43"/>
        <v>#DIV/0!</v>
      </c>
      <c r="BC34" s="833" t="e">
        <f t="shared" si="44"/>
        <v>#DIV/0!</v>
      </c>
      <c r="BD34" s="834" t="e">
        <f t="shared" si="45"/>
        <v>#DIV/0!</v>
      </c>
      <c r="BE34" s="834" t="e">
        <f t="shared" si="45"/>
        <v>#DIV/0!</v>
      </c>
      <c r="BF34" s="834" t="e">
        <f t="shared" si="45"/>
        <v>#DIV/0!</v>
      </c>
      <c r="BG34" s="833" t="e">
        <f t="shared" si="46"/>
        <v>#DIV/0!</v>
      </c>
      <c r="BH34" s="834" t="e">
        <f t="shared" si="47"/>
        <v>#DIV/0!</v>
      </c>
      <c r="BI34" s="834" t="e">
        <f t="shared" si="47"/>
        <v>#DIV/0!</v>
      </c>
      <c r="BJ34" s="834" t="e">
        <f t="shared" si="47"/>
        <v>#DIV/0!</v>
      </c>
      <c r="BK34" s="833" t="e">
        <f t="shared" si="48"/>
        <v>#DIV/0!</v>
      </c>
      <c r="BL34" s="834" t="e">
        <f t="shared" si="49"/>
        <v>#DIV/0!</v>
      </c>
      <c r="BM34" s="834" t="e">
        <f t="shared" si="49"/>
        <v>#DIV/0!</v>
      </c>
      <c r="BN34" s="834" t="e">
        <f t="shared" si="49"/>
        <v>#DIV/0!</v>
      </c>
      <c r="BO34" s="834" t="e">
        <f t="shared" si="49"/>
        <v>#DIV/0!</v>
      </c>
    </row>
    <row r="35" spans="1:67" s="432" customFormat="1" ht="19.5" customHeight="1" x14ac:dyDescent="0.25">
      <c r="A35" s="387" t="s">
        <v>497</v>
      </c>
      <c r="B35" s="364">
        <v>225</v>
      </c>
      <c r="C35" s="982" t="s">
        <v>555</v>
      </c>
      <c r="D35" s="982"/>
      <c r="E35" s="441"/>
      <c r="F35" s="441"/>
      <c r="G35" s="441"/>
      <c r="H35" s="435">
        <f>(E35+F35+G35)/3</f>
        <v>0</v>
      </c>
      <c r="I35" s="441"/>
      <c r="J35" s="441"/>
      <c r="K35" s="441"/>
      <c r="L35" s="435">
        <f>(I35+J35+K35)/3</f>
        <v>0</v>
      </c>
      <c r="M35" s="435">
        <f>H35</f>
        <v>0</v>
      </c>
      <c r="N35" s="435">
        <f>L35</f>
        <v>0</v>
      </c>
      <c r="O35" s="442">
        <f>'Прил.10 прочие'!R22</f>
        <v>0</v>
      </c>
      <c r="P35" s="441"/>
      <c r="Q35" s="381">
        <f t="shared" si="34"/>
        <v>0</v>
      </c>
      <c r="R35" s="833" t="e">
        <f t="shared" si="35"/>
        <v>#DIV/0!</v>
      </c>
      <c r="S35" s="834" t="e">
        <f t="shared" si="36"/>
        <v>#DIV/0!</v>
      </c>
      <c r="T35" s="834" t="e">
        <f t="shared" si="36"/>
        <v>#DIV/0!</v>
      </c>
      <c r="U35" s="834" t="e">
        <f t="shared" si="36"/>
        <v>#DIV/0!</v>
      </c>
      <c r="V35" s="834" t="e">
        <f t="shared" si="36"/>
        <v>#DIV/0!</v>
      </c>
      <c r="W35" s="834" t="e">
        <f t="shared" si="36"/>
        <v>#DIV/0!</v>
      </c>
      <c r="X35" s="834" t="e">
        <f t="shared" si="36"/>
        <v>#DIV/0!</v>
      </c>
      <c r="Y35" s="834" t="e">
        <f t="shared" si="36"/>
        <v>#DIV/0!</v>
      </c>
      <c r="Z35" s="834" t="e">
        <f t="shared" si="36"/>
        <v>#DIV/0!</v>
      </c>
      <c r="AA35" s="834" t="e">
        <f t="shared" si="36"/>
        <v>#DIV/0!</v>
      </c>
      <c r="AB35" s="834" t="e">
        <f t="shared" si="36"/>
        <v>#DIV/0!</v>
      </c>
      <c r="AC35" s="834" t="e">
        <f t="shared" si="37"/>
        <v>#DIV/0!</v>
      </c>
      <c r="AD35" s="834" t="e">
        <f t="shared" si="37"/>
        <v>#DIV/0!</v>
      </c>
      <c r="AE35" s="834" t="e">
        <f t="shared" si="37"/>
        <v>#DIV/0!</v>
      </c>
      <c r="AF35" s="834" t="e">
        <f t="shared" si="37"/>
        <v>#DIV/0!</v>
      </c>
      <c r="AG35" s="834" t="e">
        <f t="shared" si="37"/>
        <v>#DIV/0!</v>
      </c>
      <c r="AH35" s="834" t="e">
        <f t="shared" si="37"/>
        <v>#DIV/0!</v>
      </c>
      <c r="AI35" s="834" t="e">
        <f t="shared" si="37"/>
        <v>#DIV/0!</v>
      </c>
      <c r="AJ35" s="834" t="e">
        <f t="shared" si="37"/>
        <v>#DIV/0!</v>
      </c>
      <c r="AK35" s="834" t="e">
        <f t="shared" si="38"/>
        <v>#DIV/0!</v>
      </c>
      <c r="AL35" s="834" t="e">
        <f t="shared" si="39"/>
        <v>#DIV/0!</v>
      </c>
      <c r="AM35" s="834" t="e">
        <f t="shared" si="39"/>
        <v>#DIV/0!</v>
      </c>
      <c r="AN35" s="834" t="e">
        <f t="shared" si="39"/>
        <v>#DIV/0!</v>
      </c>
      <c r="AO35" s="834" t="e">
        <f t="shared" si="39"/>
        <v>#DIV/0!</v>
      </c>
      <c r="AP35" s="834" t="e">
        <f t="shared" si="39"/>
        <v>#DIV/0!</v>
      </c>
      <c r="AQ35" s="834" t="e">
        <f t="shared" si="39"/>
        <v>#DIV/0!</v>
      </c>
      <c r="AR35" s="833" t="e">
        <f t="shared" si="40"/>
        <v>#DIV/0!</v>
      </c>
      <c r="AS35" s="834" t="e">
        <f t="shared" si="41"/>
        <v>#DIV/0!</v>
      </c>
      <c r="AT35" s="834" t="e">
        <f t="shared" si="41"/>
        <v>#DIV/0!</v>
      </c>
      <c r="AU35" s="834" t="e">
        <f t="shared" si="41"/>
        <v>#DIV/0!</v>
      </c>
      <c r="AV35" s="834" t="e">
        <f t="shared" si="41"/>
        <v>#DIV/0!</v>
      </c>
      <c r="AW35" s="833" t="e">
        <f t="shared" si="42"/>
        <v>#DIV/0!</v>
      </c>
      <c r="AX35" s="834" t="e">
        <f t="shared" si="43"/>
        <v>#DIV/0!</v>
      </c>
      <c r="AY35" s="834" t="e">
        <f t="shared" si="43"/>
        <v>#DIV/0!</v>
      </c>
      <c r="AZ35" s="834" t="e">
        <f t="shared" si="43"/>
        <v>#DIV/0!</v>
      </c>
      <c r="BA35" s="834" t="e">
        <f t="shared" si="43"/>
        <v>#DIV/0!</v>
      </c>
      <c r="BB35" s="834" t="e">
        <f t="shared" si="43"/>
        <v>#DIV/0!</v>
      </c>
      <c r="BC35" s="833" t="e">
        <f t="shared" si="44"/>
        <v>#DIV/0!</v>
      </c>
      <c r="BD35" s="834" t="e">
        <f t="shared" si="45"/>
        <v>#DIV/0!</v>
      </c>
      <c r="BE35" s="834" t="e">
        <f t="shared" si="45"/>
        <v>#DIV/0!</v>
      </c>
      <c r="BF35" s="834" t="e">
        <f t="shared" si="45"/>
        <v>#DIV/0!</v>
      </c>
      <c r="BG35" s="833" t="e">
        <f t="shared" si="46"/>
        <v>#DIV/0!</v>
      </c>
      <c r="BH35" s="834" t="e">
        <f t="shared" si="47"/>
        <v>#DIV/0!</v>
      </c>
      <c r="BI35" s="834" t="e">
        <f t="shared" si="47"/>
        <v>#DIV/0!</v>
      </c>
      <c r="BJ35" s="834" t="e">
        <f t="shared" si="47"/>
        <v>#DIV/0!</v>
      </c>
      <c r="BK35" s="833" t="e">
        <f t="shared" si="48"/>
        <v>#DIV/0!</v>
      </c>
      <c r="BL35" s="834" t="e">
        <f t="shared" si="49"/>
        <v>#DIV/0!</v>
      </c>
      <c r="BM35" s="834" t="e">
        <f t="shared" si="49"/>
        <v>#DIV/0!</v>
      </c>
      <c r="BN35" s="834" t="e">
        <f t="shared" si="49"/>
        <v>#DIV/0!</v>
      </c>
      <c r="BO35" s="834" t="e">
        <f t="shared" si="49"/>
        <v>#DIV/0!</v>
      </c>
    </row>
    <row r="36" spans="1:67" s="432" customFormat="1" ht="19.5" customHeight="1" x14ac:dyDescent="0.25">
      <c r="A36" s="387" t="s">
        <v>498</v>
      </c>
      <c r="B36" s="364">
        <v>226</v>
      </c>
      <c r="C36" s="982"/>
      <c r="D36" s="982"/>
      <c r="E36" s="441"/>
      <c r="F36" s="441"/>
      <c r="G36" s="441"/>
      <c r="H36" s="435">
        <f>(E36+F36+G36)/3</f>
        <v>0</v>
      </c>
      <c r="I36" s="441"/>
      <c r="J36" s="441"/>
      <c r="K36" s="441"/>
      <c r="L36" s="435">
        <f>(I36+J36+K36)/3</f>
        <v>0</v>
      </c>
      <c r="M36" s="435">
        <f>H36</f>
        <v>0</v>
      </c>
      <c r="N36" s="435">
        <f>L36</f>
        <v>0</v>
      </c>
      <c r="O36" s="442">
        <f>'Прил.10 прочие'!R26</f>
        <v>0</v>
      </c>
      <c r="P36" s="441"/>
      <c r="Q36" s="381">
        <f t="shared" si="34"/>
        <v>0</v>
      </c>
      <c r="R36" s="833" t="e">
        <f t="shared" si="35"/>
        <v>#DIV/0!</v>
      </c>
      <c r="S36" s="834" t="e">
        <f t="shared" si="36"/>
        <v>#DIV/0!</v>
      </c>
      <c r="T36" s="834" t="e">
        <f t="shared" si="36"/>
        <v>#DIV/0!</v>
      </c>
      <c r="U36" s="834" t="e">
        <f t="shared" si="36"/>
        <v>#DIV/0!</v>
      </c>
      <c r="V36" s="834" t="e">
        <f t="shared" si="36"/>
        <v>#DIV/0!</v>
      </c>
      <c r="W36" s="834" t="e">
        <f t="shared" si="36"/>
        <v>#DIV/0!</v>
      </c>
      <c r="X36" s="834" t="e">
        <f t="shared" si="36"/>
        <v>#DIV/0!</v>
      </c>
      <c r="Y36" s="834" t="e">
        <f t="shared" si="36"/>
        <v>#DIV/0!</v>
      </c>
      <c r="Z36" s="834" t="e">
        <f t="shared" si="36"/>
        <v>#DIV/0!</v>
      </c>
      <c r="AA36" s="834" t="e">
        <f t="shared" si="36"/>
        <v>#DIV/0!</v>
      </c>
      <c r="AB36" s="834" t="e">
        <f t="shared" si="36"/>
        <v>#DIV/0!</v>
      </c>
      <c r="AC36" s="834" t="e">
        <f t="shared" si="37"/>
        <v>#DIV/0!</v>
      </c>
      <c r="AD36" s="834" t="e">
        <f t="shared" si="37"/>
        <v>#DIV/0!</v>
      </c>
      <c r="AE36" s="834" t="e">
        <f t="shared" si="37"/>
        <v>#DIV/0!</v>
      </c>
      <c r="AF36" s="834" t="e">
        <f t="shared" si="37"/>
        <v>#DIV/0!</v>
      </c>
      <c r="AG36" s="834" t="e">
        <f t="shared" si="37"/>
        <v>#DIV/0!</v>
      </c>
      <c r="AH36" s="834" t="e">
        <f t="shared" si="37"/>
        <v>#DIV/0!</v>
      </c>
      <c r="AI36" s="834" t="e">
        <f t="shared" si="37"/>
        <v>#DIV/0!</v>
      </c>
      <c r="AJ36" s="834" t="e">
        <f t="shared" si="37"/>
        <v>#DIV/0!</v>
      </c>
      <c r="AK36" s="834" t="e">
        <f t="shared" si="38"/>
        <v>#DIV/0!</v>
      </c>
      <c r="AL36" s="834" t="e">
        <f t="shared" si="39"/>
        <v>#DIV/0!</v>
      </c>
      <c r="AM36" s="834" t="e">
        <f t="shared" si="39"/>
        <v>#DIV/0!</v>
      </c>
      <c r="AN36" s="834" t="e">
        <f t="shared" si="39"/>
        <v>#DIV/0!</v>
      </c>
      <c r="AO36" s="834" t="e">
        <f t="shared" si="39"/>
        <v>#DIV/0!</v>
      </c>
      <c r="AP36" s="834" t="e">
        <f t="shared" si="39"/>
        <v>#DIV/0!</v>
      </c>
      <c r="AQ36" s="834" t="e">
        <f t="shared" si="39"/>
        <v>#DIV/0!</v>
      </c>
      <c r="AR36" s="833" t="e">
        <f t="shared" si="40"/>
        <v>#DIV/0!</v>
      </c>
      <c r="AS36" s="834" t="e">
        <f t="shared" si="41"/>
        <v>#DIV/0!</v>
      </c>
      <c r="AT36" s="834" t="e">
        <f t="shared" si="41"/>
        <v>#DIV/0!</v>
      </c>
      <c r="AU36" s="834" t="e">
        <f t="shared" si="41"/>
        <v>#DIV/0!</v>
      </c>
      <c r="AV36" s="834" t="e">
        <f t="shared" si="41"/>
        <v>#DIV/0!</v>
      </c>
      <c r="AW36" s="833" t="e">
        <f t="shared" si="42"/>
        <v>#DIV/0!</v>
      </c>
      <c r="AX36" s="834" t="e">
        <f t="shared" si="43"/>
        <v>#DIV/0!</v>
      </c>
      <c r="AY36" s="834" t="e">
        <f t="shared" si="43"/>
        <v>#DIV/0!</v>
      </c>
      <c r="AZ36" s="834" t="e">
        <f t="shared" si="43"/>
        <v>#DIV/0!</v>
      </c>
      <c r="BA36" s="834" t="e">
        <f t="shared" si="43"/>
        <v>#DIV/0!</v>
      </c>
      <c r="BB36" s="834" t="e">
        <f t="shared" si="43"/>
        <v>#DIV/0!</v>
      </c>
      <c r="BC36" s="833" t="e">
        <f t="shared" si="44"/>
        <v>#DIV/0!</v>
      </c>
      <c r="BD36" s="834" t="e">
        <f t="shared" si="45"/>
        <v>#DIV/0!</v>
      </c>
      <c r="BE36" s="834" t="e">
        <f t="shared" si="45"/>
        <v>#DIV/0!</v>
      </c>
      <c r="BF36" s="834" t="e">
        <f t="shared" si="45"/>
        <v>#DIV/0!</v>
      </c>
      <c r="BG36" s="833" t="e">
        <f t="shared" si="46"/>
        <v>#DIV/0!</v>
      </c>
      <c r="BH36" s="834" t="e">
        <f t="shared" si="47"/>
        <v>#DIV/0!</v>
      </c>
      <c r="BI36" s="834" t="e">
        <f t="shared" si="47"/>
        <v>#DIV/0!</v>
      </c>
      <c r="BJ36" s="834" t="e">
        <f t="shared" si="47"/>
        <v>#DIV/0!</v>
      </c>
      <c r="BK36" s="833" t="e">
        <f t="shared" si="48"/>
        <v>#DIV/0!</v>
      </c>
      <c r="BL36" s="834" t="e">
        <f t="shared" si="49"/>
        <v>#DIV/0!</v>
      </c>
      <c r="BM36" s="834" t="e">
        <f t="shared" si="49"/>
        <v>#DIV/0!</v>
      </c>
      <c r="BN36" s="834" t="e">
        <f t="shared" si="49"/>
        <v>#DIV/0!</v>
      </c>
      <c r="BO36" s="834" t="e">
        <f t="shared" si="49"/>
        <v>#DIV/0!</v>
      </c>
    </row>
    <row r="37" spans="1:67" s="432" customFormat="1" ht="31.15" customHeight="1" x14ac:dyDescent="0.25">
      <c r="A37" s="387" t="s">
        <v>505</v>
      </c>
      <c r="B37" s="364">
        <v>340</v>
      </c>
      <c r="C37" s="982" t="s">
        <v>534</v>
      </c>
      <c r="D37" s="982"/>
      <c r="E37" s="394" t="s">
        <v>86</v>
      </c>
      <c r="F37" s="394" t="s">
        <v>86</v>
      </c>
      <c r="G37" s="441"/>
      <c r="H37" s="394" t="s">
        <v>86</v>
      </c>
      <c r="I37" s="394" t="s">
        <v>86</v>
      </c>
      <c r="J37" s="394" t="s">
        <v>86</v>
      </c>
      <c r="K37" s="441"/>
      <c r="L37" s="394" t="s">
        <v>86</v>
      </c>
      <c r="M37" s="394">
        <f>G37</f>
        <v>0</v>
      </c>
      <c r="N37" s="394">
        <f>K37</f>
        <v>0</v>
      </c>
      <c r="O37" s="453">
        <f>'Прил.10 прочие'!R42</f>
        <v>0</v>
      </c>
      <c r="P37" s="441"/>
      <c r="Q37" s="381">
        <f t="shared" si="34"/>
        <v>0</v>
      </c>
      <c r="R37" s="833" t="e">
        <f t="shared" si="35"/>
        <v>#DIV/0!</v>
      </c>
      <c r="S37" s="834" t="e">
        <f t="shared" si="36"/>
        <v>#DIV/0!</v>
      </c>
      <c r="T37" s="834" t="e">
        <f t="shared" si="36"/>
        <v>#DIV/0!</v>
      </c>
      <c r="U37" s="834" t="e">
        <f t="shared" si="36"/>
        <v>#DIV/0!</v>
      </c>
      <c r="V37" s="834" t="e">
        <f t="shared" si="36"/>
        <v>#DIV/0!</v>
      </c>
      <c r="W37" s="834" t="e">
        <f t="shared" si="36"/>
        <v>#DIV/0!</v>
      </c>
      <c r="X37" s="834" t="e">
        <f t="shared" si="36"/>
        <v>#DIV/0!</v>
      </c>
      <c r="Y37" s="834" t="e">
        <f t="shared" si="36"/>
        <v>#DIV/0!</v>
      </c>
      <c r="Z37" s="834" t="e">
        <f t="shared" si="36"/>
        <v>#DIV/0!</v>
      </c>
      <c r="AA37" s="834" t="e">
        <f t="shared" si="36"/>
        <v>#DIV/0!</v>
      </c>
      <c r="AB37" s="834" t="e">
        <f t="shared" si="36"/>
        <v>#DIV/0!</v>
      </c>
      <c r="AC37" s="834" t="e">
        <f t="shared" si="37"/>
        <v>#DIV/0!</v>
      </c>
      <c r="AD37" s="834" t="e">
        <f t="shared" si="37"/>
        <v>#DIV/0!</v>
      </c>
      <c r="AE37" s="834" t="e">
        <f t="shared" si="37"/>
        <v>#DIV/0!</v>
      </c>
      <c r="AF37" s="834" t="e">
        <f t="shared" si="37"/>
        <v>#DIV/0!</v>
      </c>
      <c r="AG37" s="834" t="e">
        <f t="shared" si="37"/>
        <v>#DIV/0!</v>
      </c>
      <c r="AH37" s="834" t="e">
        <f t="shared" si="37"/>
        <v>#DIV/0!</v>
      </c>
      <c r="AI37" s="834" t="e">
        <f t="shared" si="37"/>
        <v>#DIV/0!</v>
      </c>
      <c r="AJ37" s="834" t="e">
        <f t="shared" si="37"/>
        <v>#DIV/0!</v>
      </c>
      <c r="AK37" s="834" t="e">
        <f t="shared" si="38"/>
        <v>#DIV/0!</v>
      </c>
      <c r="AL37" s="834" t="e">
        <f t="shared" si="39"/>
        <v>#DIV/0!</v>
      </c>
      <c r="AM37" s="834" t="e">
        <f t="shared" si="39"/>
        <v>#DIV/0!</v>
      </c>
      <c r="AN37" s="834" t="e">
        <f t="shared" si="39"/>
        <v>#DIV/0!</v>
      </c>
      <c r="AO37" s="834" t="e">
        <f t="shared" si="39"/>
        <v>#DIV/0!</v>
      </c>
      <c r="AP37" s="834" t="e">
        <f t="shared" si="39"/>
        <v>#DIV/0!</v>
      </c>
      <c r="AQ37" s="834" t="e">
        <f t="shared" si="39"/>
        <v>#DIV/0!</v>
      </c>
      <c r="AR37" s="833" t="e">
        <f t="shared" si="40"/>
        <v>#DIV/0!</v>
      </c>
      <c r="AS37" s="834" t="e">
        <f t="shared" si="41"/>
        <v>#DIV/0!</v>
      </c>
      <c r="AT37" s="834" t="e">
        <f t="shared" si="41"/>
        <v>#DIV/0!</v>
      </c>
      <c r="AU37" s="834" t="e">
        <f t="shared" si="41"/>
        <v>#DIV/0!</v>
      </c>
      <c r="AV37" s="834" t="e">
        <f t="shared" si="41"/>
        <v>#DIV/0!</v>
      </c>
      <c r="AW37" s="833" t="e">
        <f t="shared" si="42"/>
        <v>#DIV/0!</v>
      </c>
      <c r="AX37" s="834" t="e">
        <f t="shared" si="43"/>
        <v>#DIV/0!</v>
      </c>
      <c r="AY37" s="834" t="e">
        <f t="shared" si="43"/>
        <v>#DIV/0!</v>
      </c>
      <c r="AZ37" s="834" t="e">
        <f t="shared" si="43"/>
        <v>#DIV/0!</v>
      </c>
      <c r="BA37" s="834" t="e">
        <f t="shared" si="43"/>
        <v>#DIV/0!</v>
      </c>
      <c r="BB37" s="834" t="e">
        <f t="shared" si="43"/>
        <v>#DIV/0!</v>
      </c>
      <c r="BC37" s="833" t="e">
        <f t="shared" si="44"/>
        <v>#DIV/0!</v>
      </c>
      <c r="BD37" s="834" t="e">
        <f t="shared" si="45"/>
        <v>#DIV/0!</v>
      </c>
      <c r="BE37" s="834" t="e">
        <f t="shared" si="45"/>
        <v>#DIV/0!</v>
      </c>
      <c r="BF37" s="834" t="e">
        <f t="shared" si="45"/>
        <v>#DIV/0!</v>
      </c>
      <c r="BG37" s="833" t="e">
        <f t="shared" si="46"/>
        <v>#DIV/0!</v>
      </c>
      <c r="BH37" s="834" t="e">
        <f t="shared" si="47"/>
        <v>#DIV/0!</v>
      </c>
      <c r="BI37" s="834" t="e">
        <f t="shared" si="47"/>
        <v>#DIV/0!</v>
      </c>
      <c r="BJ37" s="834" t="e">
        <f t="shared" si="47"/>
        <v>#DIV/0!</v>
      </c>
      <c r="BK37" s="833" t="e">
        <f t="shared" si="48"/>
        <v>#DIV/0!</v>
      </c>
      <c r="BL37" s="834" t="e">
        <f t="shared" si="49"/>
        <v>#DIV/0!</v>
      </c>
      <c r="BM37" s="834" t="e">
        <f t="shared" si="49"/>
        <v>#DIV/0!</v>
      </c>
      <c r="BN37" s="834" t="e">
        <f t="shared" si="49"/>
        <v>#DIV/0!</v>
      </c>
      <c r="BO37" s="834" t="e">
        <f t="shared" si="49"/>
        <v>#DIV/0!</v>
      </c>
    </row>
    <row r="38" spans="1:67" s="432" customFormat="1" ht="39.6" customHeight="1" x14ac:dyDescent="0.25">
      <c r="A38" s="387" t="s">
        <v>506</v>
      </c>
      <c r="B38" s="364">
        <v>340</v>
      </c>
      <c r="C38" s="982" t="s">
        <v>556</v>
      </c>
      <c r="D38" s="982"/>
      <c r="E38" s="394" t="s">
        <v>86</v>
      </c>
      <c r="F38" s="394" t="s">
        <v>86</v>
      </c>
      <c r="G38" s="441"/>
      <c r="H38" s="394" t="s">
        <v>86</v>
      </c>
      <c r="I38" s="394" t="s">
        <v>86</v>
      </c>
      <c r="J38" s="394" t="s">
        <v>86</v>
      </c>
      <c r="K38" s="441"/>
      <c r="L38" s="394" t="s">
        <v>86</v>
      </c>
      <c r="M38" s="394">
        <f>G38</f>
        <v>0</v>
      </c>
      <c r="N38" s="394">
        <f>K38</f>
        <v>0</v>
      </c>
      <c r="O38" s="435"/>
      <c r="P38" s="441"/>
      <c r="Q38" s="381">
        <f t="shared" si="34"/>
        <v>0</v>
      </c>
      <c r="R38" s="833" t="e">
        <f t="shared" si="35"/>
        <v>#DIV/0!</v>
      </c>
      <c r="S38" s="834" t="e">
        <f t="shared" si="36"/>
        <v>#DIV/0!</v>
      </c>
      <c r="T38" s="834" t="e">
        <f t="shared" si="36"/>
        <v>#DIV/0!</v>
      </c>
      <c r="U38" s="834" t="e">
        <f t="shared" si="36"/>
        <v>#DIV/0!</v>
      </c>
      <c r="V38" s="834" t="e">
        <f t="shared" si="36"/>
        <v>#DIV/0!</v>
      </c>
      <c r="W38" s="834" t="e">
        <f t="shared" si="36"/>
        <v>#DIV/0!</v>
      </c>
      <c r="X38" s="834" t="e">
        <f t="shared" si="36"/>
        <v>#DIV/0!</v>
      </c>
      <c r="Y38" s="834" t="e">
        <f t="shared" si="36"/>
        <v>#DIV/0!</v>
      </c>
      <c r="Z38" s="834" t="e">
        <f t="shared" si="36"/>
        <v>#DIV/0!</v>
      </c>
      <c r="AA38" s="834" t="e">
        <f t="shared" si="36"/>
        <v>#DIV/0!</v>
      </c>
      <c r="AB38" s="834" t="e">
        <f t="shared" si="36"/>
        <v>#DIV/0!</v>
      </c>
      <c r="AC38" s="834" t="e">
        <f t="shared" si="37"/>
        <v>#DIV/0!</v>
      </c>
      <c r="AD38" s="834" t="e">
        <f t="shared" si="37"/>
        <v>#DIV/0!</v>
      </c>
      <c r="AE38" s="834" t="e">
        <f t="shared" si="37"/>
        <v>#DIV/0!</v>
      </c>
      <c r="AF38" s="834" t="e">
        <f t="shared" si="37"/>
        <v>#DIV/0!</v>
      </c>
      <c r="AG38" s="834" t="e">
        <f t="shared" si="37"/>
        <v>#DIV/0!</v>
      </c>
      <c r="AH38" s="834" t="e">
        <f t="shared" si="37"/>
        <v>#DIV/0!</v>
      </c>
      <c r="AI38" s="834" t="e">
        <f t="shared" si="37"/>
        <v>#DIV/0!</v>
      </c>
      <c r="AJ38" s="834" t="e">
        <f t="shared" si="37"/>
        <v>#DIV/0!</v>
      </c>
      <c r="AK38" s="834" t="e">
        <f t="shared" si="38"/>
        <v>#DIV/0!</v>
      </c>
      <c r="AL38" s="834" t="e">
        <f t="shared" si="39"/>
        <v>#DIV/0!</v>
      </c>
      <c r="AM38" s="834" t="e">
        <f t="shared" si="39"/>
        <v>#DIV/0!</v>
      </c>
      <c r="AN38" s="834" t="e">
        <f t="shared" si="39"/>
        <v>#DIV/0!</v>
      </c>
      <c r="AO38" s="834" t="e">
        <f t="shared" si="39"/>
        <v>#DIV/0!</v>
      </c>
      <c r="AP38" s="834" t="e">
        <f t="shared" si="39"/>
        <v>#DIV/0!</v>
      </c>
      <c r="AQ38" s="834" t="e">
        <f t="shared" si="39"/>
        <v>#DIV/0!</v>
      </c>
      <c r="AR38" s="833" t="e">
        <f t="shared" si="40"/>
        <v>#DIV/0!</v>
      </c>
      <c r="AS38" s="834" t="e">
        <f t="shared" si="41"/>
        <v>#DIV/0!</v>
      </c>
      <c r="AT38" s="834" t="e">
        <f t="shared" si="41"/>
        <v>#DIV/0!</v>
      </c>
      <c r="AU38" s="834" t="e">
        <f t="shared" si="41"/>
        <v>#DIV/0!</v>
      </c>
      <c r="AV38" s="834" t="e">
        <f t="shared" si="41"/>
        <v>#DIV/0!</v>
      </c>
      <c r="AW38" s="833" t="e">
        <f t="shared" si="42"/>
        <v>#DIV/0!</v>
      </c>
      <c r="AX38" s="834" t="e">
        <f t="shared" si="43"/>
        <v>#DIV/0!</v>
      </c>
      <c r="AY38" s="834" t="e">
        <f t="shared" si="43"/>
        <v>#DIV/0!</v>
      </c>
      <c r="AZ38" s="834" t="e">
        <f t="shared" si="43"/>
        <v>#DIV/0!</v>
      </c>
      <c r="BA38" s="834" t="e">
        <f t="shared" si="43"/>
        <v>#DIV/0!</v>
      </c>
      <c r="BB38" s="834" t="e">
        <f t="shared" si="43"/>
        <v>#DIV/0!</v>
      </c>
      <c r="BC38" s="833" t="e">
        <f t="shared" si="44"/>
        <v>#DIV/0!</v>
      </c>
      <c r="BD38" s="834" t="e">
        <f t="shared" si="45"/>
        <v>#DIV/0!</v>
      </c>
      <c r="BE38" s="834" t="e">
        <f t="shared" si="45"/>
        <v>#DIV/0!</v>
      </c>
      <c r="BF38" s="834" t="e">
        <f t="shared" si="45"/>
        <v>#DIV/0!</v>
      </c>
      <c r="BG38" s="833" t="e">
        <f t="shared" si="46"/>
        <v>#DIV/0!</v>
      </c>
      <c r="BH38" s="834" t="e">
        <f t="shared" si="47"/>
        <v>#DIV/0!</v>
      </c>
      <c r="BI38" s="834" t="e">
        <f t="shared" si="47"/>
        <v>#DIV/0!</v>
      </c>
      <c r="BJ38" s="834" t="e">
        <f t="shared" si="47"/>
        <v>#DIV/0!</v>
      </c>
      <c r="BK38" s="833" t="e">
        <f t="shared" si="48"/>
        <v>#DIV/0!</v>
      </c>
      <c r="BL38" s="834" t="e">
        <f t="shared" si="49"/>
        <v>#DIV/0!</v>
      </c>
      <c r="BM38" s="834" t="e">
        <f t="shared" si="49"/>
        <v>#DIV/0!</v>
      </c>
      <c r="BN38" s="834" t="e">
        <f t="shared" si="49"/>
        <v>#DIV/0!</v>
      </c>
      <c r="BO38" s="834" t="e">
        <f t="shared" si="49"/>
        <v>#DIV/0!</v>
      </c>
    </row>
    <row r="39" spans="1:67" s="432" customFormat="1" ht="18" customHeight="1" x14ac:dyDescent="0.25">
      <c r="A39" s="445" t="s">
        <v>557</v>
      </c>
      <c r="B39" s="364" t="s">
        <v>558</v>
      </c>
      <c r="C39" s="982" t="s">
        <v>559</v>
      </c>
      <c r="D39" s="982"/>
      <c r="E39" s="394" t="s">
        <v>86</v>
      </c>
      <c r="F39" s="394" t="s">
        <v>86</v>
      </c>
      <c r="G39" s="441"/>
      <c r="H39" s="394" t="s">
        <v>86</v>
      </c>
      <c r="I39" s="394" t="s">
        <v>86</v>
      </c>
      <c r="J39" s="394" t="s">
        <v>86</v>
      </c>
      <c r="K39" s="441"/>
      <c r="L39" s="394" t="s">
        <v>86</v>
      </c>
      <c r="M39" s="394">
        <f>G39</f>
        <v>0</v>
      </c>
      <c r="N39" s="394">
        <f>K39</f>
        <v>0</v>
      </c>
      <c r="O39" s="434"/>
      <c r="P39" s="441"/>
      <c r="Q39" s="381">
        <f t="shared" si="34"/>
        <v>0</v>
      </c>
      <c r="R39" s="833" t="e">
        <f t="shared" si="35"/>
        <v>#DIV/0!</v>
      </c>
      <c r="S39" s="834" t="e">
        <f t="shared" si="36"/>
        <v>#DIV/0!</v>
      </c>
      <c r="T39" s="834" t="e">
        <f t="shared" si="36"/>
        <v>#DIV/0!</v>
      </c>
      <c r="U39" s="834" t="e">
        <f t="shared" si="36"/>
        <v>#DIV/0!</v>
      </c>
      <c r="V39" s="834" t="e">
        <f t="shared" si="36"/>
        <v>#DIV/0!</v>
      </c>
      <c r="W39" s="834" t="e">
        <f t="shared" si="36"/>
        <v>#DIV/0!</v>
      </c>
      <c r="X39" s="834" t="e">
        <f t="shared" si="36"/>
        <v>#DIV/0!</v>
      </c>
      <c r="Y39" s="834" t="e">
        <f t="shared" si="36"/>
        <v>#DIV/0!</v>
      </c>
      <c r="Z39" s="834" t="e">
        <f t="shared" si="36"/>
        <v>#DIV/0!</v>
      </c>
      <c r="AA39" s="834" t="e">
        <f t="shared" si="36"/>
        <v>#DIV/0!</v>
      </c>
      <c r="AB39" s="834" t="e">
        <f t="shared" si="36"/>
        <v>#DIV/0!</v>
      </c>
      <c r="AC39" s="834" t="e">
        <f t="shared" si="37"/>
        <v>#DIV/0!</v>
      </c>
      <c r="AD39" s="834" t="e">
        <f t="shared" si="37"/>
        <v>#DIV/0!</v>
      </c>
      <c r="AE39" s="834" t="e">
        <f t="shared" si="37"/>
        <v>#DIV/0!</v>
      </c>
      <c r="AF39" s="834" t="e">
        <f t="shared" si="37"/>
        <v>#DIV/0!</v>
      </c>
      <c r="AG39" s="834" t="e">
        <f t="shared" si="37"/>
        <v>#DIV/0!</v>
      </c>
      <c r="AH39" s="834" t="e">
        <f t="shared" si="37"/>
        <v>#DIV/0!</v>
      </c>
      <c r="AI39" s="834" t="e">
        <f t="shared" si="37"/>
        <v>#DIV/0!</v>
      </c>
      <c r="AJ39" s="834" t="e">
        <f t="shared" si="37"/>
        <v>#DIV/0!</v>
      </c>
      <c r="AK39" s="834" t="e">
        <f t="shared" si="38"/>
        <v>#DIV/0!</v>
      </c>
      <c r="AL39" s="834" t="e">
        <f t="shared" si="39"/>
        <v>#DIV/0!</v>
      </c>
      <c r="AM39" s="834" t="e">
        <f t="shared" si="39"/>
        <v>#DIV/0!</v>
      </c>
      <c r="AN39" s="834" t="e">
        <f t="shared" si="39"/>
        <v>#DIV/0!</v>
      </c>
      <c r="AO39" s="834" t="e">
        <f t="shared" si="39"/>
        <v>#DIV/0!</v>
      </c>
      <c r="AP39" s="834" t="e">
        <f t="shared" si="39"/>
        <v>#DIV/0!</v>
      </c>
      <c r="AQ39" s="834" t="e">
        <f t="shared" si="39"/>
        <v>#DIV/0!</v>
      </c>
      <c r="AR39" s="833" t="e">
        <f t="shared" si="40"/>
        <v>#DIV/0!</v>
      </c>
      <c r="AS39" s="834" t="e">
        <f t="shared" si="41"/>
        <v>#DIV/0!</v>
      </c>
      <c r="AT39" s="834" t="e">
        <f t="shared" si="41"/>
        <v>#DIV/0!</v>
      </c>
      <c r="AU39" s="834" t="e">
        <f t="shared" si="41"/>
        <v>#DIV/0!</v>
      </c>
      <c r="AV39" s="834" t="e">
        <f t="shared" si="41"/>
        <v>#DIV/0!</v>
      </c>
      <c r="AW39" s="833" t="e">
        <f t="shared" si="42"/>
        <v>#DIV/0!</v>
      </c>
      <c r="AX39" s="834" t="e">
        <f t="shared" si="43"/>
        <v>#DIV/0!</v>
      </c>
      <c r="AY39" s="834" t="e">
        <f t="shared" si="43"/>
        <v>#DIV/0!</v>
      </c>
      <c r="AZ39" s="834" t="e">
        <f t="shared" si="43"/>
        <v>#DIV/0!</v>
      </c>
      <c r="BA39" s="834" t="e">
        <f t="shared" si="43"/>
        <v>#DIV/0!</v>
      </c>
      <c r="BB39" s="834" t="e">
        <f t="shared" si="43"/>
        <v>#DIV/0!</v>
      </c>
      <c r="BC39" s="833" t="e">
        <f t="shared" si="44"/>
        <v>#DIV/0!</v>
      </c>
      <c r="BD39" s="834" t="e">
        <f t="shared" si="45"/>
        <v>#DIV/0!</v>
      </c>
      <c r="BE39" s="834" t="e">
        <f t="shared" si="45"/>
        <v>#DIV/0!</v>
      </c>
      <c r="BF39" s="834" t="e">
        <f t="shared" si="45"/>
        <v>#DIV/0!</v>
      </c>
      <c r="BG39" s="833" t="e">
        <f t="shared" si="46"/>
        <v>#DIV/0!</v>
      </c>
      <c r="BH39" s="834" t="e">
        <f t="shared" si="47"/>
        <v>#DIV/0!</v>
      </c>
      <c r="BI39" s="834" t="e">
        <f t="shared" si="47"/>
        <v>#DIV/0!</v>
      </c>
      <c r="BJ39" s="834" t="e">
        <f t="shared" si="47"/>
        <v>#DIV/0!</v>
      </c>
      <c r="BK39" s="833" t="e">
        <f t="shared" si="48"/>
        <v>#DIV/0!</v>
      </c>
      <c r="BL39" s="834" t="e">
        <f t="shared" si="49"/>
        <v>#DIV/0!</v>
      </c>
      <c r="BM39" s="834" t="e">
        <f t="shared" si="49"/>
        <v>#DIV/0!</v>
      </c>
      <c r="BN39" s="834" t="e">
        <f t="shared" si="49"/>
        <v>#DIV/0!</v>
      </c>
      <c r="BO39" s="834" t="e">
        <f t="shared" si="49"/>
        <v>#DIV/0!</v>
      </c>
    </row>
    <row r="40" spans="1:67" s="432" customFormat="1" ht="18" customHeight="1" x14ac:dyDescent="0.25">
      <c r="A40" s="445" t="s">
        <v>560</v>
      </c>
      <c r="B40" s="364" t="s">
        <v>561</v>
      </c>
      <c r="C40" s="982" t="s">
        <v>562</v>
      </c>
      <c r="D40" s="982"/>
      <c r="E40" s="394" t="s">
        <v>86</v>
      </c>
      <c r="F40" s="394" t="s">
        <v>86</v>
      </c>
      <c r="G40" s="441"/>
      <c r="H40" s="394" t="s">
        <v>86</v>
      </c>
      <c r="I40" s="394" t="s">
        <v>86</v>
      </c>
      <c r="J40" s="394" t="s">
        <v>86</v>
      </c>
      <c r="K40" s="441"/>
      <c r="L40" s="394" t="s">
        <v>86</v>
      </c>
      <c r="M40" s="394">
        <f>G40</f>
        <v>0</v>
      </c>
      <c r="N40" s="394">
        <f>K40</f>
        <v>0</v>
      </c>
      <c r="O40" s="435"/>
      <c r="P40" s="441"/>
      <c r="Q40" s="381">
        <f>(O40+P40)</f>
        <v>0</v>
      </c>
      <c r="R40" s="833" t="e">
        <f t="shared" si="35"/>
        <v>#DIV/0!</v>
      </c>
      <c r="S40" s="834" t="e">
        <f t="shared" si="36"/>
        <v>#DIV/0!</v>
      </c>
      <c r="T40" s="834" t="e">
        <f t="shared" si="36"/>
        <v>#DIV/0!</v>
      </c>
      <c r="U40" s="834" t="e">
        <f t="shared" si="36"/>
        <v>#DIV/0!</v>
      </c>
      <c r="V40" s="834" t="e">
        <f t="shared" si="36"/>
        <v>#DIV/0!</v>
      </c>
      <c r="W40" s="834" t="e">
        <f t="shared" si="36"/>
        <v>#DIV/0!</v>
      </c>
      <c r="X40" s="834" t="e">
        <f t="shared" si="36"/>
        <v>#DIV/0!</v>
      </c>
      <c r="Y40" s="834" t="e">
        <f t="shared" si="36"/>
        <v>#DIV/0!</v>
      </c>
      <c r="Z40" s="834" t="e">
        <f t="shared" si="36"/>
        <v>#DIV/0!</v>
      </c>
      <c r="AA40" s="834" t="e">
        <f t="shared" si="36"/>
        <v>#DIV/0!</v>
      </c>
      <c r="AB40" s="834" t="e">
        <f t="shared" si="36"/>
        <v>#DIV/0!</v>
      </c>
      <c r="AC40" s="834" t="e">
        <f t="shared" si="37"/>
        <v>#DIV/0!</v>
      </c>
      <c r="AD40" s="834" t="e">
        <f t="shared" si="37"/>
        <v>#DIV/0!</v>
      </c>
      <c r="AE40" s="834" t="e">
        <f t="shared" si="37"/>
        <v>#DIV/0!</v>
      </c>
      <c r="AF40" s="834" t="e">
        <f t="shared" si="37"/>
        <v>#DIV/0!</v>
      </c>
      <c r="AG40" s="834" t="e">
        <f t="shared" si="37"/>
        <v>#DIV/0!</v>
      </c>
      <c r="AH40" s="834" t="e">
        <f t="shared" si="37"/>
        <v>#DIV/0!</v>
      </c>
      <c r="AI40" s="834" t="e">
        <f t="shared" si="37"/>
        <v>#DIV/0!</v>
      </c>
      <c r="AJ40" s="834" t="e">
        <f t="shared" si="37"/>
        <v>#DIV/0!</v>
      </c>
      <c r="AK40" s="834" t="e">
        <f t="shared" si="38"/>
        <v>#DIV/0!</v>
      </c>
      <c r="AL40" s="834" t="e">
        <f t="shared" si="39"/>
        <v>#DIV/0!</v>
      </c>
      <c r="AM40" s="834" t="e">
        <f t="shared" si="39"/>
        <v>#DIV/0!</v>
      </c>
      <c r="AN40" s="834" t="e">
        <f t="shared" si="39"/>
        <v>#DIV/0!</v>
      </c>
      <c r="AO40" s="834" t="e">
        <f t="shared" si="39"/>
        <v>#DIV/0!</v>
      </c>
      <c r="AP40" s="834" t="e">
        <f t="shared" si="39"/>
        <v>#DIV/0!</v>
      </c>
      <c r="AQ40" s="834" t="e">
        <f t="shared" si="39"/>
        <v>#DIV/0!</v>
      </c>
      <c r="AR40" s="833" t="e">
        <f t="shared" si="40"/>
        <v>#DIV/0!</v>
      </c>
      <c r="AS40" s="834" t="e">
        <f t="shared" si="41"/>
        <v>#DIV/0!</v>
      </c>
      <c r="AT40" s="834" t="e">
        <f t="shared" si="41"/>
        <v>#DIV/0!</v>
      </c>
      <c r="AU40" s="834" t="e">
        <f t="shared" si="41"/>
        <v>#DIV/0!</v>
      </c>
      <c r="AV40" s="834" t="e">
        <f t="shared" si="41"/>
        <v>#DIV/0!</v>
      </c>
      <c r="AW40" s="833" t="e">
        <f t="shared" si="42"/>
        <v>#DIV/0!</v>
      </c>
      <c r="AX40" s="834" t="e">
        <f t="shared" si="43"/>
        <v>#DIV/0!</v>
      </c>
      <c r="AY40" s="834" t="e">
        <f t="shared" si="43"/>
        <v>#DIV/0!</v>
      </c>
      <c r="AZ40" s="834" t="e">
        <f t="shared" si="43"/>
        <v>#DIV/0!</v>
      </c>
      <c r="BA40" s="834" t="e">
        <f t="shared" si="43"/>
        <v>#DIV/0!</v>
      </c>
      <c r="BB40" s="834" t="e">
        <f t="shared" si="43"/>
        <v>#DIV/0!</v>
      </c>
      <c r="BC40" s="833" t="e">
        <f t="shared" si="44"/>
        <v>#DIV/0!</v>
      </c>
      <c r="BD40" s="834" t="e">
        <f t="shared" si="45"/>
        <v>#DIV/0!</v>
      </c>
      <c r="BE40" s="834" t="e">
        <f t="shared" si="45"/>
        <v>#DIV/0!</v>
      </c>
      <c r="BF40" s="834" t="e">
        <f t="shared" si="45"/>
        <v>#DIV/0!</v>
      </c>
      <c r="BG40" s="833" t="e">
        <f t="shared" si="46"/>
        <v>#DIV/0!</v>
      </c>
      <c r="BH40" s="834" t="e">
        <f t="shared" si="47"/>
        <v>#DIV/0!</v>
      </c>
      <c r="BI40" s="834" t="e">
        <f t="shared" si="47"/>
        <v>#DIV/0!</v>
      </c>
      <c r="BJ40" s="834" t="e">
        <f t="shared" si="47"/>
        <v>#DIV/0!</v>
      </c>
      <c r="BK40" s="833" t="e">
        <f t="shared" si="48"/>
        <v>#DIV/0!</v>
      </c>
      <c r="BL40" s="834" t="e">
        <f t="shared" si="49"/>
        <v>#DIV/0!</v>
      </c>
      <c r="BM40" s="834" t="e">
        <f t="shared" si="49"/>
        <v>#DIV/0!</v>
      </c>
      <c r="BN40" s="834" t="e">
        <f t="shared" si="49"/>
        <v>#DIV/0!</v>
      </c>
      <c r="BO40" s="834" t="e">
        <f t="shared" si="49"/>
        <v>#DIV/0!</v>
      </c>
    </row>
    <row r="41" spans="1:67" s="432" customFormat="1" ht="15.6" customHeight="1" x14ac:dyDescent="0.25">
      <c r="A41" s="436" t="s">
        <v>563</v>
      </c>
      <c r="B41" s="438"/>
      <c r="C41" s="988"/>
      <c r="D41" s="988"/>
      <c r="E41" s="439" t="s">
        <v>86</v>
      </c>
      <c r="F41" s="439" t="s">
        <v>86</v>
      </c>
      <c r="G41" s="439" t="s">
        <v>86</v>
      </c>
      <c r="H41" s="439" t="s">
        <v>86</v>
      </c>
      <c r="I41" s="439" t="s">
        <v>86</v>
      </c>
      <c r="J41" s="439" t="s">
        <v>86</v>
      </c>
      <c r="K41" s="439" t="s">
        <v>86</v>
      </c>
      <c r="L41" s="439" t="s">
        <v>86</v>
      </c>
      <c r="M41" s="440">
        <f>M33+M34+M35+M36+M37+M38+M39+M40</f>
        <v>0</v>
      </c>
      <c r="N41" s="440">
        <f>N33+N34+N35+N36+N37+N38+N39+N40</f>
        <v>0</v>
      </c>
      <c r="O41" s="440">
        <f>O33+O34+O35+O36+O37+O38+O39+O40</f>
        <v>0</v>
      </c>
      <c r="P41" s="440">
        <f t="shared" ref="P41:AU41" si="50">SUM(P33:P40)</f>
        <v>0</v>
      </c>
      <c r="Q41" s="835">
        <f t="shared" si="50"/>
        <v>0</v>
      </c>
      <c r="R41" s="835" t="e">
        <f t="shared" si="50"/>
        <v>#DIV/0!</v>
      </c>
      <c r="S41" s="440" t="e">
        <f t="shared" si="50"/>
        <v>#DIV/0!</v>
      </c>
      <c r="T41" s="440" t="e">
        <f t="shared" si="50"/>
        <v>#DIV/0!</v>
      </c>
      <c r="U41" s="440" t="e">
        <f t="shared" si="50"/>
        <v>#DIV/0!</v>
      </c>
      <c r="V41" s="440" t="e">
        <f t="shared" si="50"/>
        <v>#DIV/0!</v>
      </c>
      <c r="W41" s="440" t="e">
        <f t="shared" si="50"/>
        <v>#DIV/0!</v>
      </c>
      <c r="X41" s="440" t="e">
        <f t="shared" si="50"/>
        <v>#DIV/0!</v>
      </c>
      <c r="Y41" s="440" t="e">
        <f t="shared" si="50"/>
        <v>#DIV/0!</v>
      </c>
      <c r="Z41" s="440" t="e">
        <f t="shared" si="50"/>
        <v>#DIV/0!</v>
      </c>
      <c r="AA41" s="440" t="e">
        <f t="shared" si="50"/>
        <v>#DIV/0!</v>
      </c>
      <c r="AB41" s="440" t="e">
        <f t="shared" si="50"/>
        <v>#DIV/0!</v>
      </c>
      <c r="AC41" s="440" t="e">
        <f t="shared" si="50"/>
        <v>#DIV/0!</v>
      </c>
      <c r="AD41" s="440" t="e">
        <f t="shared" si="50"/>
        <v>#DIV/0!</v>
      </c>
      <c r="AE41" s="440" t="e">
        <f t="shared" si="50"/>
        <v>#DIV/0!</v>
      </c>
      <c r="AF41" s="440" t="e">
        <f t="shared" si="50"/>
        <v>#DIV/0!</v>
      </c>
      <c r="AG41" s="440" t="e">
        <f t="shared" si="50"/>
        <v>#DIV/0!</v>
      </c>
      <c r="AH41" s="440" t="e">
        <f t="shared" si="50"/>
        <v>#DIV/0!</v>
      </c>
      <c r="AI41" s="440" t="e">
        <f t="shared" si="50"/>
        <v>#DIV/0!</v>
      </c>
      <c r="AJ41" s="440" t="e">
        <f t="shared" si="50"/>
        <v>#DIV/0!</v>
      </c>
      <c r="AK41" s="440" t="e">
        <f t="shared" si="50"/>
        <v>#DIV/0!</v>
      </c>
      <c r="AL41" s="440" t="e">
        <f t="shared" si="50"/>
        <v>#DIV/0!</v>
      </c>
      <c r="AM41" s="440" t="e">
        <f t="shared" si="50"/>
        <v>#DIV/0!</v>
      </c>
      <c r="AN41" s="440" t="e">
        <f t="shared" si="50"/>
        <v>#DIV/0!</v>
      </c>
      <c r="AO41" s="440" t="e">
        <f t="shared" si="50"/>
        <v>#DIV/0!</v>
      </c>
      <c r="AP41" s="440" t="e">
        <f t="shared" si="50"/>
        <v>#DIV/0!</v>
      </c>
      <c r="AQ41" s="440" t="e">
        <f t="shared" si="50"/>
        <v>#DIV/0!</v>
      </c>
      <c r="AR41" s="835" t="e">
        <f t="shared" si="50"/>
        <v>#DIV/0!</v>
      </c>
      <c r="AS41" s="440" t="e">
        <f t="shared" si="50"/>
        <v>#DIV/0!</v>
      </c>
      <c r="AT41" s="440" t="e">
        <f t="shared" si="50"/>
        <v>#DIV/0!</v>
      </c>
      <c r="AU41" s="440" t="e">
        <f t="shared" si="50"/>
        <v>#DIV/0!</v>
      </c>
      <c r="AV41" s="440" t="e">
        <f t="shared" ref="AV41:BO41" si="51">SUM(AV33:AV40)</f>
        <v>#DIV/0!</v>
      </c>
      <c r="AW41" s="440" t="e">
        <f t="shared" si="51"/>
        <v>#DIV/0!</v>
      </c>
      <c r="AX41" s="440" t="e">
        <f t="shared" si="51"/>
        <v>#DIV/0!</v>
      </c>
      <c r="AY41" s="440" t="e">
        <f t="shared" si="51"/>
        <v>#DIV/0!</v>
      </c>
      <c r="AZ41" s="440" t="e">
        <f t="shared" si="51"/>
        <v>#DIV/0!</v>
      </c>
      <c r="BA41" s="440" t="e">
        <f t="shared" si="51"/>
        <v>#DIV/0!</v>
      </c>
      <c r="BB41" s="440" t="e">
        <f t="shared" si="51"/>
        <v>#DIV/0!</v>
      </c>
      <c r="BC41" s="835" t="e">
        <f t="shared" si="51"/>
        <v>#DIV/0!</v>
      </c>
      <c r="BD41" s="440" t="e">
        <f t="shared" si="51"/>
        <v>#DIV/0!</v>
      </c>
      <c r="BE41" s="440" t="e">
        <f t="shared" si="51"/>
        <v>#DIV/0!</v>
      </c>
      <c r="BF41" s="440" t="e">
        <f t="shared" si="51"/>
        <v>#DIV/0!</v>
      </c>
      <c r="BG41" s="440" t="e">
        <f t="shared" si="51"/>
        <v>#DIV/0!</v>
      </c>
      <c r="BH41" s="440" t="e">
        <f t="shared" si="51"/>
        <v>#DIV/0!</v>
      </c>
      <c r="BI41" s="440" t="e">
        <f t="shared" si="51"/>
        <v>#DIV/0!</v>
      </c>
      <c r="BJ41" s="440" t="e">
        <f t="shared" si="51"/>
        <v>#DIV/0!</v>
      </c>
      <c r="BK41" s="835" t="e">
        <f t="shared" si="51"/>
        <v>#DIV/0!</v>
      </c>
      <c r="BL41" s="440" t="e">
        <f t="shared" si="51"/>
        <v>#DIV/0!</v>
      </c>
      <c r="BM41" s="440" t="e">
        <f t="shared" si="51"/>
        <v>#DIV/0!</v>
      </c>
      <c r="BN41" s="440" t="e">
        <f t="shared" si="51"/>
        <v>#DIV/0!</v>
      </c>
      <c r="BO41" s="440" t="e">
        <f t="shared" si="51"/>
        <v>#DIV/0!</v>
      </c>
    </row>
    <row r="42" spans="1:67" s="459" customFormat="1" ht="19.5" customHeight="1" x14ac:dyDescent="0.25">
      <c r="A42" s="454" t="s">
        <v>564</v>
      </c>
      <c r="B42" s="455"/>
      <c r="C42" s="990"/>
      <c r="D42" s="990"/>
      <c r="E42" s="456" t="s">
        <v>86</v>
      </c>
      <c r="F42" s="456" t="s">
        <v>86</v>
      </c>
      <c r="G42" s="456" t="s">
        <v>86</v>
      </c>
      <c r="H42" s="456" t="s">
        <v>86</v>
      </c>
      <c r="I42" s="456" t="s">
        <v>86</v>
      </c>
      <c r="J42" s="456" t="s">
        <v>86</v>
      </c>
      <c r="K42" s="456" t="s">
        <v>86</v>
      </c>
      <c r="L42" s="456" t="s">
        <v>86</v>
      </c>
      <c r="M42" s="457">
        <f t="shared" ref="M42:AR42" si="52">M18+M29+M41</f>
        <v>6974009.8848000001</v>
      </c>
      <c r="N42" s="457">
        <f t="shared" si="52"/>
        <v>0</v>
      </c>
      <c r="O42" s="457">
        <f t="shared" si="52"/>
        <v>6974009.8848000001</v>
      </c>
      <c r="P42" s="457">
        <f t="shared" si="52"/>
        <v>0</v>
      </c>
      <c r="Q42" s="457">
        <f t="shared" si="52"/>
        <v>6974009.8848000001</v>
      </c>
      <c r="R42" s="457" t="e">
        <f t="shared" si="52"/>
        <v>#DIV/0!</v>
      </c>
      <c r="S42" s="457" t="e">
        <f t="shared" si="52"/>
        <v>#DIV/0!</v>
      </c>
      <c r="T42" s="457" t="e">
        <f t="shared" si="52"/>
        <v>#DIV/0!</v>
      </c>
      <c r="U42" s="457" t="e">
        <f t="shared" si="52"/>
        <v>#DIV/0!</v>
      </c>
      <c r="V42" s="457" t="e">
        <f t="shared" si="52"/>
        <v>#DIV/0!</v>
      </c>
      <c r="W42" s="457" t="e">
        <f t="shared" si="52"/>
        <v>#DIV/0!</v>
      </c>
      <c r="X42" s="457" t="e">
        <f t="shared" si="52"/>
        <v>#DIV/0!</v>
      </c>
      <c r="Y42" s="457" t="e">
        <f t="shared" si="52"/>
        <v>#DIV/0!</v>
      </c>
      <c r="Z42" s="457" t="e">
        <f t="shared" si="52"/>
        <v>#DIV/0!</v>
      </c>
      <c r="AA42" s="457" t="e">
        <f t="shared" si="52"/>
        <v>#DIV/0!</v>
      </c>
      <c r="AB42" s="457" t="e">
        <f t="shared" si="52"/>
        <v>#DIV/0!</v>
      </c>
      <c r="AC42" s="457" t="e">
        <f t="shared" si="52"/>
        <v>#DIV/0!</v>
      </c>
      <c r="AD42" s="457" t="e">
        <f t="shared" si="52"/>
        <v>#DIV/0!</v>
      </c>
      <c r="AE42" s="457" t="e">
        <f t="shared" si="52"/>
        <v>#DIV/0!</v>
      </c>
      <c r="AF42" s="457" t="e">
        <f t="shared" si="52"/>
        <v>#DIV/0!</v>
      </c>
      <c r="AG42" s="457" t="e">
        <f t="shared" si="52"/>
        <v>#DIV/0!</v>
      </c>
      <c r="AH42" s="457" t="e">
        <f t="shared" si="52"/>
        <v>#DIV/0!</v>
      </c>
      <c r="AI42" s="457" t="e">
        <f t="shared" si="52"/>
        <v>#DIV/0!</v>
      </c>
      <c r="AJ42" s="457" t="e">
        <f t="shared" si="52"/>
        <v>#DIV/0!</v>
      </c>
      <c r="AK42" s="457" t="e">
        <f t="shared" si="52"/>
        <v>#DIV/0!</v>
      </c>
      <c r="AL42" s="457" t="e">
        <f t="shared" si="52"/>
        <v>#DIV/0!</v>
      </c>
      <c r="AM42" s="457" t="e">
        <f t="shared" si="52"/>
        <v>#DIV/0!</v>
      </c>
      <c r="AN42" s="457" t="e">
        <f t="shared" si="52"/>
        <v>#DIV/0!</v>
      </c>
      <c r="AO42" s="457" t="e">
        <f t="shared" si="52"/>
        <v>#DIV/0!</v>
      </c>
      <c r="AP42" s="457" t="e">
        <f t="shared" si="52"/>
        <v>#DIV/0!</v>
      </c>
      <c r="AQ42" s="457" t="e">
        <f t="shared" si="52"/>
        <v>#DIV/0!</v>
      </c>
      <c r="AR42" s="457" t="e">
        <f t="shared" si="52"/>
        <v>#DIV/0!</v>
      </c>
      <c r="AS42" s="457" t="e">
        <f t="shared" ref="AS42:BO42" si="53">AS18+AS29+AS41</f>
        <v>#DIV/0!</v>
      </c>
      <c r="AT42" s="457" t="e">
        <f t="shared" si="53"/>
        <v>#DIV/0!</v>
      </c>
      <c r="AU42" s="457" t="e">
        <f t="shared" si="53"/>
        <v>#DIV/0!</v>
      </c>
      <c r="AV42" s="457" t="e">
        <f t="shared" si="53"/>
        <v>#DIV/0!</v>
      </c>
      <c r="AW42" s="457" t="e">
        <f t="shared" si="53"/>
        <v>#DIV/0!</v>
      </c>
      <c r="AX42" s="457" t="e">
        <f t="shared" si="53"/>
        <v>#DIV/0!</v>
      </c>
      <c r="AY42" s="457" t="e">
        <f t="shared" si="53"/>
        <v>#DIV/0!</v>
      </c>
      <c r="AZ42" s="457" t="e">
        <f t="shared" si="53"/>
        <v>#DIV/0!</v>
      </c>
      <c r="BA42" s="457" t="e">
        <f t="shared" si="53"/>
        <v>#DIV/0!</v>
      </c>
      <c r="BB42" s="457" t="e">
        <f t="shared" si="53"/>
        <v>#DIV/0!</v>
      </c>
      <c r="BC42" s="457" t="e">
        <f t="shared" si="53"/>
        <v>#DIV/0!</v>
      </c>
      <c r="BD42" s="457" t="e">
        <f t="shared" si="53"/>
        <v>#DIV/0!</v>
      </c>
      <c r="BE42" s="457" t="e">
        <f t="shared" si="53"/>
        <v>#DIV/0!</v>
      </c>
      <c r="BF42" s="457" t="e">
        <f t="shared" si="53"/>
        <v>#DIV/0!</v>
      </c>
      <c r="BG42" s="457" t="e">
        <f t="shared" si="53"/>
        <v>#DIV/0!</v>
      </c>
      <c r="BH42" s="457" t="e">
        <f t="shared" si="53"/>
        <v>#DIV/0!</v>
      </c>
      <c r="BI42" s="457" t="e">
        <f t="shared" si="53"/>
        <v>#DIV/0!</v>
      </c>
      <c r="BJ42" s="457" t="e">
        <f t="shared" si="53"/>
        <v>#DIV/0!</v>
      </c>
      <c r="BK42" s="457" t="e">
        <f t="shared" si="53"/>
        <v>#DIV/0!</v>
      </c>
      <c r="BL42" s="457" t="e">
        <f t="shared" si="53"/>
        <v>#DIV/0!</v>
      </c>
      <c r="BM42" s="457" t="e">
        <f t="shared" si="53"/>
        <v>#DIV/0!</v>
      </c>
      <c r="BN42" s="457" t="e">
        <f t="shared" si="53"/>
        <v>#DIV/0!</v>
      </c>
      <c r="BO42" s="457" t="e">
        <f t="shared" si="53"/>
        <v>#DIV/0!</v>
      </c>
    </row>
    <row r="43" spans="1:67" s="414" customFormat="1" ht="25.5" customHeight="1" x14ac:dyDescent="0.2">
      <c r="A43" s="993" t="s">
        <v>565</v>
      </c>
      <c r="B43" s="993"/>
      <c r="C43" s="993"/>
      <c r="D43" s="993"/>
      <c r="E43" s="993"/>
      <c r="F43" s="993"/>
      <c r="G43" s="993"/>
      <c r="H43" s="993"/>
      <c r="I43" s="993"/>
      <c r="J43" s="993"/>
      <c r="K43" s="993"/>
      <c r="L43" s="993"/>
      <c r="M43" s="993"/>
      <c r="N43" s="993"/>
      <c r="O43" s="993"/>
      <c r="P43" s="993"/>
      <c r="Q43" s="993"/>
      <c r="R43" s="800"/>
      <c r="S43" s="416"/>
      <c r="T43" s="416"/>
      <c r="U43" s="416"/>
      <c r="AR43" s="802"/>
      <c r="AW43" s="802"/>
      <c r="BC43" s="802"/>
      <c r="BG43" s="802"/>
      <c r="BK43" s="802"/>
    </row>
    <row r="44" spans="1:67" s="414" customFormat="1" ht="18" hidden="1" customHeight="1" x14ac:dyDescent="0.2">
      <c r="A44" s="994" t="s">
        <v>566</v>
      </c>
      <c r="B44" s="994"/>
      <c r="C44" s="994"/>
      <c r="D44" s="994"/>
      <c r="E44" s="994"/>
      <c r="F44" s="994"/>
      <c r="G44" s="994"/>
      <c r="H44" s="994"/>
      <c r="I44" s="994"/>
      <c r="J44" s="994"/>
      <c r="K44" s="994"/>
      <c r="L44" s="994"/>
      <c r="M44" s="994"/>
      <c r="N44" s="994"/>
      <c r="O44" s="994"/>
      <c r="P44" s="994"/>
      <c r="Q44" s="994"/>
      <c r="R44" s="800"/>
      <c r="S44" s="416"/>
      <c r="T44" s="416"/>
      <c r="U44" s="416"/>
      <c r="AR44" s="802"/>
      <c r="AW44" s="802"/>
      <c r="BC44" s="802"/>
      <c r="BG44" s="802"/>
      <c r="BK44" s="802"/>
    </row>
    <row r="45" spans="1:67" s="414" customFormat="1" ht="18" customHeight="1" x14ac:dyDescent="0.2">
      <c r="A45" s="997" t="s">
        <v>567</v>
      </c>
      <c r="B45" s="997"/>
      <c r="C45" s="997"/>
      <c r="D45" s="997"/>
      <c r="E45" s="997"/>
      <c r="F45" s="997"/>
      <c r="G45" s="997"/>
      <c r="H45" s="997"/>
      <c r="I45" s="997"/>
      <c r="J45" s="997"/>
      <c r="K45" s="997"/>
      <c r="L45" s="997"/>
      <c r="M45" s="997"/>
      <c r="N45" s="997"/>
      <c r="O45" s="997"/>
      <c r="P45" s="997"/>
      <c r="Q45" s="997"/>
      <c r="R45" s="800"/>
      <c r="S45" s="416"/>
      <c r="T45" s="416"/>
      <c r="U45" s="416"/>
      <c r="AR45" s="802"/>
      <c r="AW45" s="802"/>
      <c r="BC45" s="802"/>
      <c r="BG45" s="802"/>
      <c r="BK45" s="802"/>
    </row>
    <row r="46" spans="1:67" s="432" customFormat="1" ht="16.899999999999999" customHeight="1" x14ac:dyDescent="0.25">
      <c r="A46" s="387" t="s">
        <v>568</v>
      </c>
      <c r="B46" s="364"/>
      <c r="C46" s="982" t="s">
        <v>569</v>
      </c>
      <c r="D46" s="982"/>
      <c r="E46" s="540"/>
      <c r="F46" s="540"/>
      <c r="G46" s="540"/>
      <c r="H46" s="540"/>
      <c r="I46" s="540"/>
      <c r="J46" s="540"/>
      <c r="K46" s="540"/>
      <c r="L46" s="540"/>
      <c r="M46" s="540"/>
      <c r="N46" s="540"/>
      <c r="O46" s="540"/>
      <c r="P46" s="540"/>
      <c r="Q46" s="839"/>
      <c r="R46" s="836"/>
      <c r="S46" s="431"/>
      <c r="T46" s="431"/>
      <c r="U46" s="431"/>
      <c r="AR46" s="837"/>
      <c r="AW46" s="837"/>
      <c r="BC46" s="837"/>
      <c r="BG46" s="837"/>
      <c r="BK46" s="837"/>
    </row>
    <row r="47" spans="1:67" s="432" customFormat="1" ht="24" customHeight="1" x14ac:dyDescent="0.25">
      <c r="A47" s="400" t="s">
        <v>530</v>
      </c>
      <c r="B47" s="364">
        <v>211</v>
      </c>
      <c r="C47" s="982"/>
      <c r="D47" s="982"/>
      <c r="E47" s="394" t="s">
        <v>86</v>
      </c>
      <c r="F47" s="394" t="s">
        <v>86</v>
      </c>
      <c r="G47" s="394" t="s">
        <v>86</v>
      </c>
      <c r="H47" s="394" t="s">
        <v>86</v>
      </c>
      <c r="I47" s="394" t="s">
        <v>86</v>
      </c>
      <c r="J47" s="394" t="s">
        <v>86</v>
      </c>
      <c r="K47" s="394" t="s">
        <v>86</v>
      </c>
      <c r="L47" s="394" t="s">
        <v>86</v>
      </c>
      <c r="M47" s="434">
        <f>'Прил.8 ст.211'!Y110</f>
        <v>1934578.4746560259</v>
      </c>
      <c r="N47" s="434">
        <f>398790*0.4</f>
        <v>159516</v>
      </c>
      <c r="O47" s="434">
        <f>M47</f>
        <v>1934578.4746560259</v>
      </c>
      <c r="P47" s="434"/>
      <c r="Q47" s="381">
        <f>O47+P47</f>
        <v>1934578.4746560259</v>
      </c>
      <c r="R47" s="833" t="e">
        <f>$Q47*R$14</f>
        <v>#DIV/0!</v>
      </c>
      <c r="S47" s="834" t="e">
        <f t="shared" ref="S47:AB48" si="54">$R47*S$14</f>
        <v>#DIV/0!</v>
      </c>
      <c r="T47" s="834" t="e">
        <f t="shared" si="54"/>
        <v>#DIV/0!</v>
      </c>
      <c r="U47" s="834" t="e">
        <f t="shared" si="54"/>
        <v>#DIV/0!</v>
      </c>
      <c r="V47" s="834" t="e">
        <f t="shared" si="54"/>
        <v>#DIV/0!</v>
      </c>
      <c r="W47" s="834" t="e">
        <f t="shared" si="54"/>
        <v>#DIV/0!</v>
      </c>
      <c r="X47" s="834" t="e">
        <f t="shared" si="54"/>
        <v>#DIV/0!</v>
      </c>
      <c r="Y47" s="834" t="e">
        <f t="shared" si="54"/>
        <v>#DIV/0!</v>
      </c>
      <c r="Z47" s="834" t="e">
        <f t="shared" si="54"/>
        <v>#DIV/0!</v>
      </c>
      <c r="AA47" s="834" t="e">
        <f t="shared" si="54"/>
        <v>#DIV/0!</v>
      </c>
      <c r="AB47" s="834" t="e">
        <f t="shared" si="54"/>
        <v>#DIV/0!</v>
      </c>
      <c r="AC47" s="834" t="e">
        <f t="shared" ref="AC47:AJ48" si="55">$R47*AC$14</f>
        <v>#DIV/0!</v>
      </c>
      <c r="AD47" s="834" t="e">
        <f t="shared" si="55"/>
        <v>#DIV/0!</v>
      </c>
      <c r="AE47" s="834" t="e">
        <f t="shared" si="55"/>
        <v>#DIV/0!</v>
      </c>
      <c r="AF47" s="834" t="e">
        <f t="shared" si="55"/>
        <v>#DIV/0!</v>
      </c>
      <c r="AG47" s="834" t="e">
        <f t="shared" si="55"/>
        <v>#DIV/0!</v>
      </c>
      <c r="AH47" s="834" t="e">
        <f t="shared" si="55"/>
        <v>#DIV/0!</v>
      </c>
      <c r="AI47" s="834" t="e">
        <f t="shared" si="55"/>
        <v>#DIV/0!</v>
      </c>
      <c r="AJ47" s="834" t="e">
        <f t="shared" si="55"/>
        <v>#DIV/0!</v>
      </c>
      <c r="AK47" s="834" t="e">
        <f>$Q47*AK$14</f>
        <v>#DIV/0!</v>
      </c>
      <c r="AL47" s="834" t="e">
        <f t="shared" ref="AL47:AQ48" si="56">$AK47*AL$14</f>
        <v>#DIV/0!</v>
      </c>
      <c r="AM47" s="834" t="e">
        <f t="shared" si="56"/>
        <v>#DIV/0!</v>
      </c>
      <c r="AN47" s="834" t="e">
        <f t="shared" si="56"/>
        <v>#DIV/0!</v>
      </c>
      <c r="AO47" s="834" t="e">
        <f t="shared" si="56"/>
        <v>#DIV/0!</v>
      </c>
      <c r="AP47" s="834" t="e">
        <f t="shared" si="56"/>
        <v>#DIV/0!</v>
      </c>
      <c r="AQ47" s="834" t="e">
        <f t="shared" si="56"/>
        <v>#DIV/0!</v>
      </c>
      <c r="AR47" s="833" t="e">
        <f>$Q47*AR$14</f>
        <v>#DIV/0!</v>
      </c>
      <c r="AS47" s="834" t="e">
        <f t="shared" ref="AS47:AV48" si="57">$AR47*AS$14</f>
        <v>#DIV/0!</v>
      </c>
      <c r="AT47" s="834" t="e">
        <f t="shared" si="57"/>
        <v>#DIV/0!</v>
      </c>
      <c r="AU47" s="834" t="e">
        <f t="shared" si="57"/>
        <v>#DIV/0!</v>
      </c>
      <c r="AV47" s="834" t="e">
        <f t="shared" si="57"/>
        <v>#DIV/0!</v>
      </c>
      <c r="AW47" s="833" t="e">
        <f>$Q47*AW$14</f>
        <v>#DIV/0!</v>
      </c>
      <c r="AX47" s="834" t="e">
        <f t="shared" ref="AX47:BB48" si="58">$AW47*AX$14</f>
        <v>#DIV/0!</v>
      </c>
      <c r="AY47" s="834" t="e">
        <f t="shared" si="58"/>
        <v>#DIV/0!</v>
      </c>
      <c r="AZ47" s="834" t="e">
        <f t="shared" si="58"/>
        <v>#DIV/0!</v>
      </c>
      <c r="BA47" s="834" t="e">
        <f t="shared" si="58"/>
        <v>#DIV/0!</v>
      </c>
      <c r="BB47" s="834" t="e">
        <f t="shared" si="58"/>
        <v>#DIV/0!</v>
      </c>
      <c r="BC47" s="833" t="e">
        <f>$Q47*BC$14</f>
        <v>#DIV/0!</v>
      </c>
      <c r="BD47" s="834" t="e">
        <f t="shared" ref="BD47:BF48" si="59">$BC47*BD$14</f>
        <v>#DIV/0!</v>
      </c>
      <c r="BE47" s="834" t="e">
        <f t="shared" si="59"/>
        <v>#DIV/0!</v>
      </c>
      <c r="BF47" s="834" t="e">
        <f t="shared" si="59"/>
        <v>#DIV/0!</v>
      </c>
      <c r="BG47" s="833" t="e">
        <f>$Q47*BG$14</f>
        <v>#DIV/0!</v>
      </c>
      <c r="BH47" s="834" t="e">
        <f t="shared" ref="BH47:BJ48" si="60">$BG47*BH$14</f>
        <v>#DIV/0!</v>
      </c>
      <c r="BI47" s="834" t="e">
        <f t="shared" si="60"/>
        <v>#DIV/0!</v>
      </c>
      <c r="BJ47" s="834" t="e">
        <f t="shared" si="60"/>
        <v>#DIV/0!</v>
      </c>
      <c r="BK47" s="833" t="e">
        <f>$Q47*BK$14</f>
        <v>#DIV/0!</v>
      </c>
      <c r="BL47" s="834" t="e">
        <f t="shared" ref="BL47:BO48" si="61">$BK47*BL$14</f>
        <v>#DIV/0!</v>
      </c>
      <c r="BM47" s="834" t="e">
        <f t="shared" si="61"/>
        <v>#DIV/0!</v>
      </c>
      <c r="BN47" s="834" t="e">
        <f t="shared" si="61"/>
        <v>#DIV/0!</v>
      </c>
      <c r="BO47" s="834" t="e">
        <f t="shared" si="61"/>
        <v>#DIV/0!</v>
      </c>
    </row>
    <row r="48" spans="1:67" s="432" customFormat="1" ht="23.25" customHeight="1" x14ac:dyDescent="0.25">
      <c r="A48" s="400" t="s">
        <v>531</v>
      </c>
      <c r="B48" s="364">
        <v>213</v>
      </c>
      <c r="C48" s="982"/>
      <c r="D48" s="982"/>
      <c r="E48" s="394" t="s">
        <v>86</v>
      </c>
      <c r="F48" s="394" t="s">
        <v>86</v>
      </c>
      <c r="G48" s="394" t="s">
        <v>86</v>
      </c>
      <c r="H48" s="394" t="s">
        <v>86</v>
      </c>
      <c r="I48" s="394" t="s">
        <v>86</v>
      </c>
      <c r="J48" s="394" t="s">
        <v>86</v>
      </c>
      <c r="K48" s="394" t="s">
        <v>86</v>
      </c>
      <c r="L48" s="394" t="s">
        <v>86</v>
      </c>
      <c r="M48" s="435">
        <f>M47*30.2%</f>
        <v>584242.69934611977</v>
      </c>
      <c r="N48" s="435">
        <f>N47*30.2%</f>
        <v>48173.831999999995</v>
      </c>
      <c r="O48" s="435">
        <f>M48</f>
        <v>584242.69934611977</v>
      </c>
      <c r="P48" s="434"/>
      <c r="Q48" s="381">
        <f>O48+P48</f>
        <v>584242.69934611977</v>
      </c>
      <c r="R48" s="833" t="e">
        <f>$Q48*R$14</f>
        <v>#DIV/0!</v>
      </c>
      <c r="S48" s="834" t="e">
        <f t="shared" si="54"/>
        <v>#DIV/0!</v>
      </c>
      <c r="T48" s="834" t="e">
        <f t="shared" si="54"/>
        <v>#DIV/0!</v>
      </c>
      <c r="U48" s="834" t="e">
        <f t="shared" si="54"/>
        <v>#DIV/0!</v>
      </c>
      <c r="V48" s="834" t="e">
        <f t="shared" si="54"/>
        <v>#DIV/0!</v>
      </c>
      <c r="W48" s="834" t="e">
        <f t="shared" si="54"/>
        <v>#DIV/0!</v>
      </c>
      <c r="X48" s="834" t="e">
        <f t="shared" si="54"/>
        <v>#DIV/0!</v>
      </c>
      <c r="Y48" s="834" t="e">
        <f t="shared" si="54"/>
        <v>#DIV/0!</v>
      </c>
      <c r="Z48" s="834" t="e">
        <f t="shared" si="54"/>
        <v>#DIV/0!</v>
      </c>
      <c r="AA48" s="834" t="e">
        <f t="shared" si="54"/>
        <v>#DIV/0!</v>
      </c>
      <c r="AB48" s="834" t="e">
        <f t="shared" si="54"/>
        <v>#DIV/0!</v>
      </c>
      <c r="AC48" s="834" t="e">
        <f t="shared" si="55"/>
        <v>#DIV/0!</v>
      </c>
      <c r="AD48" s="834" t="e">
        <f t="shared" si="55"/>
        <v>#DIV/0!</v>
      </c>
      <c r="AE48" s="834" t="e">
        <f t="shared" si="55"/>
        <v>#DIV/0!</v>
      </c>
      <c r="AF48" s="834" t="e">
        <f t="shared" si="55"/>
        <v>#DIV/0!</v>
      </c>
      <c r="AG48" s="834" t="e">
        <f t="shared" si="55"/>
        <v>#DIV/0!</v>
      </c>
      <c r="AH48" s="834" t="e">
        <f t="shared" si="55"/>
        <v>#DIV/0!</v>
      </c>
      <c r="AI48" s="834" t="e">
        <f t="shared" si="55"/>
        <v>#DIV/0!</v>
      </c>
      <c r="AJ48" s="834" t="e">
        <f t="shared" si="55"/>
        <v>#DIV/0!</v>
      </c>
      <c r="AK48" s="834" t="e">
        <f>$Q48*AK$14</f>
        <v>#DIV/0!</v>
      </c>
      <c r="AL48" s="834" t="e">
        <f t="shared" si="56"/>
        <v>#DIV/0!</v>
      </c>
      <c r="AM48" s="834" t="e">
        <f t="shared" si="56"/>
        <v>#DIV/0!</v>
      </c>
      <c r="AN48" s="834" t="e">
        <f t="shared" si="56"/>
        <v>#DIV/0!</v>
      </c>
      <c r="AO48" s="834" t="e">
        <f t="shared" si="56"/>
        <v>#DIV/0!</v>
      </c>
      <c r="AP48" s="834" t="e">
        <f t="shared" si="56"/>
        <v>#DIV/0!</v>
      </c>
      <c r="AQ48" s="834" t="e">
        <f t="shared" si="56"/>
        <v>#DIV/0!</v>
      </c>
      <c r="AR48" s="833" t="e">
        <f>$Q48*AR$14</f>
        <v>#DIV/0!</v>
      </c>
      <c r="AS48" s="834" t="e">
        <f t="shared" si="57"/>
        <v>#DIV/0!</v>
      </c>
      <c r="AT48" s="834" t="e">
        <f t="shared" si="57"/>
        <v>#DIV/0!</v>
      </c>
      <c r="AU48" s="834" t="e">
        <f t="shared" si="57"/>
        <v>#DIV/0!</v>
      </c>
      <c r="AV48" s="834" t="e">
        <f t="shared" si="57"/>
        <v>#DIV/0!</v>
      </c>
      <c r="AW48" s="833" t="e">
        <f>$Q48*AW$14</f>
        <v>#DIV/0!</v>
      </c>
      <c r="AX48" s="834" t="e">
        <f t="shared" si="58"/>
        <v>#DIV/0!</v>
      </c>
      <c r="AY48" s="834" t="e">
        <f t="shared" si="58"/>
        <v>#DIV/0!</v>
      </c>
      <c r="AZ48" s="834" t="e">
        <f t="shared" si="58"/>
        <v>#DIV/0!</v>
      </c>
      <c r="BA48" s="834" t="e">
        <f t="shared" si="58"/>
        <v>#DIV/0!</v>
      </c>
      <c r="BB48" s="834" t="e">
        <f t="shared" si="58"/>
        <v>#DIV/0!</v>
      </c>
      <c r="BC48" s="833" t="e">
        <f>$Q48*BC$14</f>
        <v>#DIV/0!</v>
      </c>
      <c r="BD48" s="834" t="e">
        <f t="shared" si="59"/>
        <v>#DIV/0!</v>
      </c>
      <c r="BE48" s="834" t="e">
        <f t="shared" si="59"/>
        <v>#DIV/0!</v>
      </c>
      <c r="BF48" s="834" t="e">
        <f t="shared" si="59"/>
        <v>#DIV/0!</v>
      </c>
      <c r="BG48" s="833" t="e">
        <f>$Q48*BG$14</f>
        <v>#DIV/0!</v>
      </c>
      <c r="BH48" s="834" t="e">
        <f t="shared" si="60"/>
        <v>#DIV/0!</v>
      </c>
      <c r="BI48" s="834" t="e">
        <f t="shared" si="60"/>
        <v>#DIV/0!</v>
      </c>
      <c r="BJ48" s="834" t="e">
        <f t="shared" si="60"/>
        <v>#DIV/0!</v>
      </c>
      <c r="BK48" s="833" t="e">
        <f>$Q48*BK$14</f>
        <v>#DIV/0!</v>
      </c>
      <c r="BL48" s="834" t="e">
        <f t="shared" si="61"/>
        <v>#DIV/0!</v>
      </c>
      <c r="BM48" s="834" t="e">
        <f t="shared" si="61"/>
        <v>#DIV/0!</v>
      </c>
      <c r="BN48" s="834" t="e">
        <f t="shared" si="61"/>
        <v>#DIV/0!</v>
      </c>
      <c r="BO48" s="834" t="e">
        <f t="shared" si="61"/>
        <v>#DIV/0!</v>
      </c>
    </row>
    <row r="49" spans="1:67" s="432" customFormat="1" ht="16.5" customHeight="1" x14ac:dyDescent="0.25">
      <c r="A49" s="436" t="s">
        <v>570</v>
      </c>
      <c r="B49" s="437"/>
      <c r="C49" s="1013"/>
      <c r="D49" s="1013"/>
      <c r="E49" s="439" t="s">
        <v>86</v>
      </c>
      <c r="F49" s="439" t="s">
        <v>86</v>
      </c>
      <c r="G49" s="439" t="s">
        <v>86</v>
      </c>
      <c r="H49" s="439" t="s">
        <v>86</v>
      </c>
      <c r="I49" s="439" t="s">
        <v>86</v>
      </c>
      <c r="J49" s="439" t="s">
        <v>86</v>
      </c>
      <c r="K49" s="439" t="s">
        <v>86</v>
      </c>
      <c r="L49" s="439" t="s">
        <v>86</v>
      </c>
      <c r="M49" s="440">
        <f t="shared" ref="M49:AR49" si="62">M47+M48</f>
        <v>2518821.1740021454</v>
      </c>
      <c r="N49" s="440">
        <f t="shared" si="62"/>
        <v>207689.83199999999</v>
      </c>
      <c r="O49" s="440">
        <f t="shared" si="62"/>
        <v>2518821.1740021454</v>
      </c>
      <c r="P49" s="440">
        <f t="shared" si="62"/>
        <v>0</v>
      </c>
      <c r="Q49" s="835">
        <f t="shared" si="62"/>
        <v>2518821.1740021454</v>
      </c>
      <c r="R49" s="835" t="e">
        <f t="shared" si="62"/>
        <v>#DIV/0!</v>
      </c>
      <c r="S49" s="440" t="e">
        <f t="shared" si="62"/>
        <v>#DIV/0!</v>
      </c>
      <c r="T49" s="440" t="e">
        <f t="shared" si="62"/>
        <v>#DIV/0!</v>
      </c>
      <c r="U49" s="440" t="e">
        <f t="shared" si="62"/>
        <v>#DIV/0!</v>
      </c>
      <c r="V49" s="440" t="e">
        <f t="shared" si="62"/>
        <v>#DIV/0!</v>
      </c>
      <c r="W49" s="440" t="e">
        <f t="shared" si="62"/>
        <v>#DIV/0!</v>
      </c>
      <c r="X49" s="440" t="e">
        <f t="shared" si="62"/>
        <v>#DIV/0!</v>
      </c>
      <c r="Y49" s="440" t="e">
        <f t="shared" si="62"/>
        <v>#DIV/0!</v>
      </c>
      <c r="Z49" s="440" t="e">
        <f t="shared" si="62"/>
        <v>#DIV/0!</v>
      </c>
      <c r="AA49" s="440" t="e">
        <f t="shared" si="62"/>
        <v>#DIV/0!</v>
      </c>
      <c r="AB49" s="440" t="e">
        <f t="shared" si="62"/>
        <v>#DIV/0!</v>
      </c>
      <c r="AC49" s="440" t="e">
        <f t="shared" si="62"/>
        <v>#DIV/0!</v>
      </c>
      <c r="AD49" s="440" t="e">
        <f t="shared" si="62"/>
        <v>#DIV/0!</v>
      </c>
      <c r="AE49" s="440" t="e">
        <f t="shared" si="62"/>
        <v>#DIV/0!</v>
      </c>
      <c r="AF49" s="440" t="e">
        <f t="shared" si="62"/>
        <v>#DIV/0!</v>
      </c>
      <c r="AG49" s="440" t="e">
        <f t="shared" si="62"/>
        <v>#DIV/0!</v>
      </c>
      <c r="AH49" s="440" t="e">
        <f t="shared" si="62"/>
        <v>#DIV/0!</v>
      </c>
      <c r="AI49" s="440" t="e">
        <f t="shared" si="62"/>
        <v>#DIV/0!</v>
      </c>
      <c r="AJ49" s="440" t="e">
        <f t="shared" si="62"/>
        <v>#DIV/0!</v>
      </c>
      <c r="AK49" s="440" t="e">
        <f t="shared" si="62"/>
        <v>#DIV/0!</v>
      </c>
      <c r="AL49" s="440" t="e">
        <f t="shared" si="62"/>
        <v>#DIV/0!</v>
      </c>
      <c r="AM49" s="440" t="e">
        <f t="shared" si="62"/>
        <v>#DIV/0!</v>
      </c>
      <c r="AN49" s="440" t="e">
        <f t="shared" si="62"/>
        <v>#DIV/0!</v>
      </c>
      <c r="AO49" s="440" t="e">
        <f t="shared" si="62"/>
        <v>#DIV/0!</v>
      </c>
      <c r="AP49" s="440" t="e">
        <f t="shared" si="62"/>
        <v>#DIV/0!</v>
      </c>
      <c r="AQ49" s="440" t="e">
        <f t="shared" si="62"/>
        <v>#DIV/0!</v>
      </c>
      <c r="AR49" s="835" t="e">
        <f t="shared" si="62"/>
        <v>#DIV/0!</v>
      </c>
      <c r="AS49" s="440" t="e">
        <f t="shared" ref="AS49:BO49" si="63">AS47+AS48</f>
        <v>#DIV/0!</v>
      </c>
      <c r="AT49" s="440" t="e">
        <f t="shared" si="63"/>
        <v>#DIV/0!</v>
      </c>
      <c r="AU49" s="440" t="e">
        <f t="shared" si="63"/>
        <v>#DIV/0!</v>
      </c>
      <c r="AV49" s="440" t="e">
        <f t="shared" si="63"/>
        <v>#DIV/0!</v>
      </c>
      <c r="AW49" s="440" t="e">
        <f t="shared" si="63"/>
        <v>#DIV/0!</v>
      </c>
      <c r="AX49" s="440" t="e">
        <f t="shared" si="63"/>
        <v>#DIV/0!</v>
      </c>
      <c r="AY49" s="440" t="e">
        <f t="shared" si="63"/>
        <v>#DIV/0!</v>
      </c>
      <c r="AZ49" s="440" t="e">
        <f t="shared" si="63"/>
        <v>#DIV/0!</v>
      </c>
      <c r="BA49" s="440" t="e">
        <f t="shared" si="63"/>
        <v>#DIV/0!</v>
      </c>
      <c r="BB49" s="440" t="e">
        <f t="shared" si="63"/>
        <v>#DIV/0!</v>
      </c>
      <c r="BC49" s="835" t="e">
        <f t="shared" si="63"/>
        <v>#DIV/0!</v>
      </c>
      <c r="BD49" s="440" t="e">
        <f t="shared" si="63"/>
        <v>#DIV/0!</v>
      </c>
      <c r="BE49" s="440" t="e">
        <f t="shared" si="63"/>
        <v>#DIV/0!</v>
      </c>
      <c r="BF49" s="440" t="e">
        <f t="shared" si="63"/>
        <v>#DIV/0!</v>
      </c>
      <c r="BG49" s="440" t="e">
        <f t="shared" si="63"/>
        <v>#DIV/0!</v>
      </c>
      <c r="BH49" s="440" t="e">
        <f t="shared" si="63"/>
        <v>#DIV/0!</v>
      </c>
      <c r="BI49" s="440" t="e">
        <f t="shared" si="63"/>
        <v>#DIV/0!</v>
      </c>
      <c r="BJ49" s="440" t="e">
        <f t="shared" si="63"/>
        <v>#DIV/0!</v>
      </c>
      <c r="BK49" s="835" t="e">
        <f t="shared" si="63"/>
        <v>#DIV/0!</v>
      </c>
      <c r="BL49" s="440" t="e">
        <f t="shared" si="63"/>
        <v>#DIV/0!</v>
      </c>
      <c r="BM49" s="440" t="e">
        <f t="shared" si="63"/>
        <v>#DIV/0!</v>
      </c>
      <c r="BN49" s="440" t="e">
        <f t="shared" si="63"/>
        <v>#DIV/0!</v>
      </c>
      <c r="BO49" s="440" t="e">
        <f t="shared" si="63"/>
        <v>#DIV/0!</v>
      </c>
    </row>
    <row r="50" spans="1:67" s="414" customFormat="1" ht="21.75" hidden="1" customHeight="1" x14ac:dyDescent="0.2">
      <c r="A50" s="997" t="s">
        <v>571</v>
      </c>
      <c r="B50" s="997"/>
      <c r="C50" s="997"/>
      <c r="D50" s="997"/>
      <c r="E50" s="997"/>
      <c r="F50" s="997"/>
      <c r="G50" s="997"/>
      <c r="H50" s="997"/>
      <c r="I50" s="997"/>
      <c r="J50" s="997"/>
      <c r="K50" s="997"/>
      <c r="L50" s="997"/>
      <c r="M50" s="997"/>
      <c r="N50" s="997"/>
      <c r="O50" s="997"/>
      <c r="P50" s="997"/>
      <c r="Q50" s="997"/>
      <c r="R50" s="800"/>
      <c r="S50" s="416"/>
      <c r="T50" s="416"/>
      <c r="U50" s="416"/>
      <c r="AR50" s="802"/>
      <c r="AW50" s="802"/>
      <c r="BC50" s="802"/>
      <c r="BG50" s="802"/>
      <c r="BK50" s="802"/>
    </row>
    <row r="51" spans="1:67" s="414" customFormat="1" ht="18" customHeight="1" x14ac:dyDescent="0.2">
      <c r="A51" s="997" t="s">
        <v>729</v>
      </c>
      <c r="B51" s="997"/>
      <c r="C51" s="997"/>
      <c r="D51" s="997"/>
      <c r="E51" s="997"/>
      <c r="F51" s="997"/>
      <c r="G51" s="997"/>
      <c r="H51" s="997"/>
      <c r="I51" s="997"/>
      <c r="J51" s="997"/>
      <c r="K51" s="997"/>
      <c r="L51" s="997"/>
      <c r="M51" s="997"/>
      <c r="N51" s="997"/>
      <c r="O51" s="997"/>
      <c r="P51" s="997"/>
      <c r="Q51" s="997"/>
      <c r="R51" s="800"/>
      <c r="S51" s="416"/>
      <c r="T51" s="416"/>
      <c r="U51" s="416"/>
      <c r="AR51" s="802"/>
      <c r="AW51" s="802"/>
      <c r="BC51" s="802"/>
      <c r="BG51" s="802"/>
      <c r="BK51" s="802"/>
    </row>
    <row r="52" spans="1:67" s="432" customFormat="1" ht="18.600000000000001" customHeight="1" x14ac:dyDescent="0.25">
      <c r="A52" s="387" t="s">
        <v>535</v>
      </c>
      <c r="B52" s="364">
        <v>223</v>
      </c>
      <c r="C52" s="982" t="s">
        <v>536</v>
      </c>
      <c r="D52" s="982"/>
      <c r="E52" s="441"/>
      <c r="F52" s="441"/>
      <c r="G52" s="441"/>
      <c r="H52" s="394">
        <f>(E52+F52+G52)/3</f>
        <v>0</v>
      </c>
      <c r="I52" s="441"/>
      <c r="J52" s="441"/>
      <c r="K52" s="441"/>
      <c r="L52" s="394">
        <f>(I52+J52+K52)/3</f>
        <v>0</v>
      </c>
      <c r="M52" s="394">
        <f>H52</f>
        <v>0</v>
      </c>
      <c r="N52" s="394">
        <f>L52</f>
        <v>0</v>
      </c>
      <c r="O52" s="435">
        <f>H52*Q61</f>
        <v>0</v>
      </c>
      <c r="P52" s="434"/>
      <c r="Q52" s="381">
        <f t="shared" ref="Q52:Q58" si="64">SUM(O52+P52)</f>
        <v>0</v>
      </c>
      <c r="R52" s="833" t="e">
        <f t="shared" ref="R52:R58" si="65">$Q52*R$14</f>
        <v>#DIV/0!</v>
      </c>
      <c r="S52" s="834" t="e">
        <f t="shared" ref="S52:AB58" si="66">$R52*S$14</f>
        <v>#DIV/0!</v>
      </c>
      <c r="T52" s="834" t="e">
        <f t="shared" si="66"/>
        <v>#DIV/0!</v>
      </c>
      <c r="U52" s="834" t="e">
        <f t="shared" si="66"/>
        <v>#DIV/0!</v>
      </c>
      <c r="V52" s="834" t="e">
        <f t="shared" si="66"/>
        <v>#DIV/0!</v>
      </c>
      <c r="W52" s="834" t="e">
        <f t="shared" si="66"/>
        <v>#DIV/0!</v>
      </c>
      <c r="X52" s="834" t="e">
        <f t="shared" si="66"/>
        <v>#DIV/0!</v>
      </c>
      <c r="Y52" s="834" t="e">
        <f t="shared" si="66"/>
        <v>#DIV/0!</v>
      </c>
      <c r="Z52" s="834" t="e">
        <f t="shared" si="66"/>
        <v>#DIV/0!</v>
      </c>
      <c r="AA52" s="834" t="e">
        <f t="shared" si="66"/>
        <v>#DIV/0!</v>
      </c>
      <c r="AB52" s="834" t="e">
        <f t="shared" si="66"/>
        <v>#DIV/0!</v>
      </c>
      <c r="AC52" s="834" t="e">
        <f t="shared" ref="AC52:AJ58" si="67">$R52*AC$14</f>
        <v>#DIV/0!</v>
      </c>
      <c r="AD52" s="834" t="e">
        <f t="shared" si="67"/>
        <v>#DIV/0!</v>
      </c>
      <c r="AE52" s="834" t="e">
        <f t="shared" si="67"/>
        <v>#DIV/0!</v>
      </c>
      <c r="AF52" s="834" t="e">
        <f t="shared" si="67"/>
        <v>#DIV/0!</v>
      </c>
      <c r="AG52" s="834" t="e">
        <f t="shared" si="67"/>
        <v>#DIV/0!</v>
      </c>
      <c r="AH52" s="834" t="e">
        <f t="shared" si="67"/>
        <v>#DIV/0!</v>
      </c>
      <c r="AI52" s="834" t="e">
        <f t="shared" si="67"/>
        <v>#DIV/0!</v>
      </c>
      <c r="AJ52" s="834" t="e">
        <f t="shared" si="67"/>
        <v>#DIV/0!</v>
      </c>
      <c r="AK52" s="834" t="e">
        <f t="shared" ref="AK52:AK58" si="68">$Q52*AK$14</f>
        <v>#DIV/0!</v>
      </c>
      <c r="AL52" s="834" t="e">
        <f t="shared" ref="AL52:AQ58" si="69">$AK52*AL$14</f>
        <v>#DIV/0!</v>
      </c>
      <c r="AM52" s="834" t="e">
        <f t="shared" si="69"/>
        <v>#DIV/0!</v>
      </c>
      <c r="AN52" s="834" t="e">
        <f t="shared" si="69"/>
        <v>#DIV/0!</v>
      </c>
      <c r="AO52" s="834" t="e">
        <f t="shared" si="69"/>
        <v>#DIV/0!</v>
      </c>
      <c r="AP52" s="834" t="e">
        <f t="shared" si="69"/>
        <v>#DIV/0!</v>
      </c>
      <c r="AQ52" s="834" t="e">
        <f t="shared" si="69"/>
        <v>#DIV/0!</v>
      </c>
      <c r="AR52" s="833" t="e">
        <f t="shared" ref="AR52:AR58" si="70">$Q52*AR$14</f>
        <v>#DIV/0!</v>
      </c>
      <c r="AS52" s="834" t="e">
        <f t="shared" ref="AS52:AV58" si="71">$AR52*AS$14</f>
        <v>#DIV/0!</v>
      </c>
      <c r="AT52" s="834" t="e">
        <f t="shared" si="71"/>
        <v>#DIV/0!</v>
      </c>
      <c r="AU52" s="834" t="e">
        <f t="shared" si="71"/>
        <v>#DIV/0!</v>
      </c>
      <c r="AV52" s="834" t="e">
        <f t="shared" si="71"/>
        <v>#DIV/0!</v>
      </c>
      <c r="AW52" s="833" t="e">
        <f t="shared" ref="AW52:AW58" si="72">$Q52*AW$14</f>
        <v>#DIV/0!</v>
      </c>
      <c r="AX52" s="834" t="e">
        <f t="shared" ref="AX52:BB58" si="73">$AW52*AX$14</f>
        <v>#DIV/0!</v>
      </c>
      <c r="AY52" s="834" t="e">
        <f t="shared" si="73"/>
        <v>#DIV/0!</v>
      </c>
      <c r="AZ52" s="834" t="e">
        <f t="shared" si="73"/>
        <v>#DIV/0!</v>
      </c>
      <c r="BA52" s="834" t="e">
        <f t="shared" si="73"/>
        <v>#DIV/0!</v>
      </c>
      <c r="BB52" s="834" t="e">
        <f t="shared" si="73"/>
        <v>#DIV/0!</v>
      </c>
      <c r="BC52" s="833" t="e">
        <f t="shared" ref="BC52:BC58" si="74">$Q52*BC$14</f>
        <v>#DIV/0!</v>
      </c>
      <c r="BD52" s="834" t="e">
        <f t="shared" ref="BD52:BF58" si="75">$BC52*BD$14</f>
        <v>#DIV/0!</v>
      </c>
      <c r="BE52" s="834" t="e">
        <f t="shared" si="75"/>
        <v>#DIV/0!</v>
      </c>
      <c r="BF52" s="834" t="e">
        <f t="shared" si="75"/>
        <v>#DIV/0!</v>
      </c>
      <c r="BG52" s="833" t="e">
        <f t="shared" ref="BG52:BG58" si="76">$Q52*BG$14</f>
        <v>#DIV/0!</v>
      </c>
      <c r="BH52" s="834" t="e">
        <f t="shared" ref="BH52:BJ58" si="77">$BG52*BH$14</f>
        <v>#DIV/0!</v>
      </c>
      <c r="BI52" s="834" t="e">
        <f t="shared" si="77"/>
        <v>#DIV/0!</v>
      </c>
      <c r="BJ52" s="834" t="e">
        <f t="shared" si="77"/>
        <v>#DIV/0!</v>
      </c>
      <c r="BK52" s="833" t="e">
        <f t="shared" ref="BK52:BK58" si="78">$Q52*BK$14</f>
        <v>#DIV/0!</v>
      </c>
      <c r="BL52" s="834" t="e">
        <f t="shared" ref="BL52:BO58" si="79">$BK52*BL$14</f>
        <v>#DIV/0!</v>
      </c>
      <c r="BM52" s="834" t="e">
        <f t="shared" si="79"/>
        <v>#DIV/0!</v>
      </c>
      <c r="BN52" s="834" t="e">
        <f t="shared" si="79"/>
        <v>#DIV/0!</v>
      </c>
      <c r="BO52" s="834" t="e">
        <f t="shared" si="79"/>
        <v>#DIV/0!</v>
      </c>
    </row>
    <row r="53" spans="1:67" s="432" customFormat="1" ht="18.600000000000001" customHeight="1" x14ac:dyDescent="0.25">
      <c r="A53" s="445" t="s">
        <v>537</v>
      </c>
      <c r="B53" s="364" t="s">
        <v>538</v>
      </c>
      <c r="C53" s="982" t="s">
        <v>539</v>
      </c>
      <c r="D53" s="982"/>
      <c r="E53" s="394" t="s">
        <v>86</v>
      </c>
      <c r="F53" s="394" t="s">
        <v>86</v>
      </c>
      <c r="G53" s="394" t="s">
        <v>86</v>
      </c>
      <c r="H53" s="394" t="s">
        <v>86</v>
      </c>
      <c r="I53" s="394" t="s">
        <v>86</v>
      </c>
      <c r="J53" s="394" t="s">
        <v>86</v>
      </c>
      <c r="K53" s="394" t="s">
        <v>86</v>
      </c>
      <c r="L53" s="394" t="s">
        <v>86</v>
      </c>
      <c r="M53" s="446">
        <f>'Прил.7 лимиты'!$E$11*$Q61</f>
        <v>0</v>
      </c>
      <c r="N53" s="446">
        <f>'Прил.7 лимиты'!$E$13*$Q61</f>
        <v>0</v>
      </c>
      <c r="O53" s="446">
        <f>'Прил.7 лимиты'!$E$11*$Q61</f>
        <v>0</v>
      </c>
      <c r="P53" s="434"/>
      <c r="Q53" s="381">
        <f t="shared" si="64"/>
        <v>0</v>
      </c>
      <c r="R53" s="833" t="e">
        <f t="shared" si="65"/>
        <v>#DIV/0!</v>
      </c>
      <c r="S53" s="834" t="e">
        <f t="shared" si="66"/>
        <v>#DIV/0!</v>
      </c>
      <c r="T53" s="834" t="e">
        <f t="shared" si="66"/>
        <v>#DIV/0!</v>
      </c>
      <c r="U53" s="834" t="e">
        <f t="shared" si="66"/>
        <v>#DIV/0!</v>
      </c>
      <c r="V53" s="834" t="e">
        <f t="shared" si="66"/>
        <v>#DIV/0!</v>
      </c>
      <c r="W53" s="834" t="e">
        <f t="shared" si="66"/>
        <v>#DIV/0!</v>
      </c>
      <c r="X53" s="834" t="e">
        <f t="shared" si="66"/>
        <v>#DIV/0!</v>
      </c>
      <c r="Y53" s="834" t="e">
        <f t="shared" si="66"/>
        <v>#DIV/0!</v>
      </c>
      <c r="Z53" s="834" t="e">
        <f t="shared" si="66"/>
        <v>#DIV/0!</v>
      </c>
      <c r="AA53" s="834" t="e">
        <f t="shared" si="66"/>
        <v>#DIV/0!</v>
      </c>
      <c r="AB53" s="834" t="e">
        <f t="shared" si="66"/>
        <v>#DIV/0!</v>
      </c>
      <c r="AC53" s="834" t="e">
        <f t="shared" si="67"/>
        <v>#DIV/0!</v>
      </c>
      <c r="AD53" s="834" t="e">
        <f t="shared" si="67"/>
        <v>#DIV/0!</v>
      </c>
      <c r="AE53" s="834" t="e">
        <f t="shared" si="67"/>
        <v>#DIV/0!</v>
      </c>
      <c r="AF53" s="834" t="e">
        <f t="shared" si="67"/>
        <v>#DIV/0!</v>
      </c>
      <c r="AG53" s="834" t="e">
        <f t="shared" si="67"/>
        <v>#DIV/0!</v>
      </c>
      <c r="AH53" s="834" t="e">
        <f t="shared" si="67"/>
        <v>#DIV/0!</v>
      </c>
      <c r="AI53" s="834" t="e">
        <f t="shared" si="67"/>
        <v>#DIV/0!</v>
      </c>
      <c r="AJ53" s="834" t="e">
        <f t="shared" si="67"/>
        <v>#DIV/0!</v>
      </c>
      <c r="AK53" s="834" t="e">
        <f t="shared" si="68"/>
        <v>#DIV/0!</v>
      </c>
      <c r="AL53" s="834" t="e">
        <f t="shared" si="69"/>
        <v>#DIV/0!</v>
      </c>
      <c r="AM53" s="834" t="e">
        <f t="shared" si="69"/>
        <v>#DIV/0!</v>
      </c>
      <c r="AN53" s="834" t="e">
        <f t="shared" si="69"/>
        <v>#DIV/0!</v>
      </c>
      <c r="AO53" s="834" t="e">
        <f t="shared" si="69"/>
        <v>#DIV/0!</v>
      </c>
      <c r="AP53" s="834" t="e">
        <f t="shared" si="69"/>
        <v>#DIV/0!</v>
      </c>
      <c r="AQ53" s="834" t="e">
        <f t="shared" si="69"/>
        <v>#DIV/0!</v>
      </c>
      <c r="AR53" s="833" t="e">
        <f t="shared" si="70"/>
        <v>#DIV/0!</v>
      </c>
      <c r="AS53" s="834" t="e">
        <f t="shared" si="71"/>
        <v>#DIV/0!</v>
      </c>
      <c r="AT53" s="834" t="e">
        <f t="shared" si="71"/>
        <v>#DIV/0!</v>
      </c>
      <c r="AU53" s="834" t="e">
        <f t="shared" si="71"/>
        <v>#DIV/0!</v>
      </c>
      <c r="AV53" s="834" t="e">
        <f t="shared" si="71"/>
        <v>#DIV/0!</v>
      </c>
      <c r="AW53" s="833" t="e">
        <f t="shared" si="72"/>
        <v>#DIV/0!</v>
      </c>
      <c r="AX53" s="834" t="e">
        <f t="shared" si="73"/>
        <v>#DIV/0!</v>
      </c>
      <c r="AY53" s="834" t="e">
        <f t="shared" si="73"/>
        <v>#DIV/0!</v>
      </c>
      <c r="AZ53" s="834" t="e">
        <f t="shared" si="73"/>
        <v>#DIV/0!</v>
      </c>
      <c r="BA53" s="834" t="e">
        <f t="shared" si="73"/>
        <v>#DIV/0!</v>
      </c>
      <c r="BB53" s="834" t="e">
        <f t="shared" si="73"/>
        <v>#DIV/0!</v>
      </c>
      <c r="BC53" s="833" t="e">
        <f t="shared" si="74"/>
        <v>#DIV/0!</v>
      </c>
      <c r="BD53" s="834" t="e">
        <f t="shared" si="75"/>
        <v>#DIV/0!</v>
      </c>
      <c r="BE53" s="834" t="e">
        <f t="shared" si="75"/>
        <v>#DIV/0!</v>
      </c>
      <c r="BF53" s="834" t="e">
        <f t="shared" si="75"/>
        <v>#DIV/0!</v>
      </c>
      <c r="BG53" s="833" t="e">
        <f t="shared" si="76"/>
        <v>#DIV/0!</v>
      </c>
      <c r="BH53" s="834" t="e">
        <f t="shared" si="77"/>
        <v>#DIV/0!</v>
      </c>
      <c r="BI53" s="834" t="e">
        <f t="shared" si="77"/>
        <v>#DIV/0!</v>
      </c>
      <c r="BJ53" s="834" t="e">
        <f t="shared" si="77"/>
        <v>#DIV/0!</v>
      </c>
      <c r="BK53" s="833" t="e">
        <f t="shared" si="78"/>
        <v>#DIV/0!</v>
      </c>
      <c r="BL53" s="834" t="e">
        <f t="shared" si="79"/>
        <v>#DIV/0!</v>
      </c>
      <c r="BM53" s="834" t="e">
        <f t="shared" si="79"/>
        <v>#DIV/0!</v>
      </c>
      <c r="BN53" s="834" t="e">
        <f t="shared" si="79"/>
        <v>#DIV/0!</v>
      </c>
      <c r="BO53" s="834" t="e">
        <f t="shared" si="79"/>
        <v>#DIV/0!</v>
      </c>
    </row>
    <row r="54" spans="1:67" s="432" customFormat="1" ht="18.600000000000001" customHeight="1" x14ac:dyDescent="0.25">
      <c r="A54" s="445" t="s">
        <v>540</v>
      </c>
      <c r="B54" s="364" t="s">
        <v>541</v>
      </c>
      <c r="C54" s="982"/>
      <c r="D54" s="982"/>
      <c r="E54" s="394" t="s">
        <v>86</v>
      </c>
      <c r="F54" s="394" t="s">
        <v>86</v>
      </c>
      <c r="G54" s="394" t="s">
        <v>86</v>
      </c>
      <c r="H54" s="394" t="s">
        <v>86</v>
      </c>
      <c r="I54" s="394" t="s">
        <v>86</v>
      </c>
      <c r="J54" s="394" t="s">
        <v>86</v>
      </c>
      <c r="K54" s="394" t="s">
        <v>86</v>
      </c>
      <c r="L54" s="394" t="s">
        <v>86</v>
      </c>
      <c r="M54" s="446">
        <f>'Прил.7 лимиты'!$N$11*$Q61</f>
        <v>0</v>
      </c>
      <c r="N54" s="446">
        <f>'Прил.7 лимиты'!$N$13*$Q61</f>
        <v>0</v>
      </c>
      <c r="O54" s="446">
        <f>'Прил.7 лимиты'!$N$11*$Q61</f>
        <v>0</v>
      </c>
      <c r="P54" s="434"/>
      <c r="Q54" s="381">
        <f t="shared" si="64"/>
        <v>0</v>
      </c>
      <c r="R54" s="833" t="e">
        <f t="shared" si="65"/>
        <v>#DIV/0!</v>
      </c>
      <c r="S54" s="834" t="e">
        <f t="shared" si="66"/>
        <v>#DIV/0!</v>
      </c>
      <c r="T54" s="834" t="e">
        <f t="shared" si="66"/>
        <v>#DIV/0!</v>
      </c>
      <c r="U54" s="834" t="e">
        <f t="shared" si="66"/>
        <v>#DIV/0!</v>
      </c>
      <c r="V54" s="834" t="e">
        <f t="shared" si="66"/>
        <v>#DIV/0!</v>
      </c>
      <c r="W54" s="834" t="e">
        <f t="shared" si="66"/>
        <v>#DIV/0!</v>
      </c>
      <c r="X54" s="834" t="e">
        <f t="shared" si="66"/>
        <v>#DIV/0!</v>
      </c>
      <c r="Y54" s="834" t="e">
        <f t="shared" si="66"/>
        <v>#DIV/0!</v>
      </c>
      <c r="Z54" s="834" t="e">
        <f t="shared" si="66"/>
        <v>#DIV/0!</v>
      </c>
      <c r="AA54" s="834" t="e">
        <f t="shared" si="66"/>
        <v>#DIV/0!</v>
      </c>
      <c r="AB54" s="834" t="e">
        <f t="shared" si="66"/>
        <v>#DIV/0!</v>
      </c>
      <c r="AC54" s="834" t="e">
        <f t="shared" si="67"/>
        <v>#DIV/0!</v>
      </c>
      <c r="AD54" s="834" t="e">
        <f t="shared" si="67"/>
        <v>#DIV/0!</v>
      </c>
      <c r="AE54" s="834" t="e">
        <f t="shared" si="67"/>
        <v>#DIV/0!</v>
      </c>
      <c r="AF54" s="834" t="e">
        <f t="shared" si="67"/>
        <v>#DIV/0!</v>
      </c>
      <c r="AG54" s="834" t="e">
        <f t="shared" si="67"/>
        <v>#DIV/0!</v>
      </c>
      <c r="AH54" s="834" t="e">
        <f t="shared" si="67"/>
        <v>#DIV/0!</v>
      </c>
      <c r="AI54" s="834" t="e">
        <f t="shared" si="67"/>
        <v>#DIV/0!</v>
      </c>
      <c r="AJ54" s="834" t="e">
        <f t="shared" si="67"/>
        <v>#DIV/0!</v>
      </c>
      <c r="AK54" s="834" t="e">
        <f t="shared" si="68"/>
        <v>#DIV/0!</v>
      </c>
      <c r="AL54" s="834" t="e">
        <f t="shared" si="69"/>
        <v>#DIV/0!</v>
      </c>
      <c r="AM54" s="834" t="e">
        <f t="shared" si="69"/>
        <v>#DIV/0!</v>
      </c>
      <c r="AN54" s="834" t="e">
        <f t="shared" si="69"/>
        <v>#DIV/0!</v>
      </c>
      <c r="AO54" s="834" t="e">
        <f t="shared" si="69"/>
        <v>#DIV/0!</v>
      </c>
      <c r="AP54" s="834" t="e">
        <f t="shared" si="69"/>
        <v>#DIV/0!</v>
      </c>
      <c r="AQ54" s="834" t="e">
        <f t="shared" si="69"/>
        <v>#DIV/0!</v>
      </c>
      <c r="AR54" s="833" t="e">
        <f t="shared" si="70"/>
        <v>#DIV/0!</v>
      </c>
      <c r="AS54" s="834" t="e">
        <f t="shared" si="71"/>
        <v>#DIV/0!</v>
      </c>
      <c r="AT54" s="834" t="e">
        <f t="shared" si="71"/>
        <v>#DIV/0!</v>
      </c>
      <c r="AU54" s="834" t="e">
        <f t="shared" si="71"/>
        <v>#DIV/0!</v>
      </c>
      <c r="AV54" s="834" t="e">
        <f t="shared" si="71"/>
        <v>#DIV/0!</v>
      </c>
      <c r="AW54" s="833" t="e">
        <f t="shared" si="72"/>
        <v>#DIV/0!</v>
      </c>
      <c r="AX54" s="834" t="e">
        <f t="shared" si="73"/>
        <v>#DIV/0!</v>
      </c>
      <c r="AY54" s="834" t="e">
        <f t="shared" si="73"/>
        <v>#DIV/0!</v>
      </c>
      <c r="AZ54" s="834" t="e">
        <f t="shared" si="73"/>
        <v>#DIV/0!</v>
      </c>
      <c r="BA54" s="834" t="e">
        <f t="shared" si="73"/>
        <v>#DIV/0!</v>
      </c>
      <c r="BB54" s="834" t="e">
        <f t="shared" si="73"/>
        <v>#DIV/0!</v>
      </c>
      <c r="BC54" s="833" t="e">
        <f t="shared" si="74"/>
        <v>#DIV/0!</v>
      </c>
      <c r="BD54" s="834" t="e">
        <f t="shared" si="75"/>
        <v>#DIV/0!</v>
      </c>
      <c r="BE54" s="834" t="e">
        <f t="shared" si="75"/>
        <v>#DIV/0!</v>
      </c>
      <c r="BF54" s="834" t="e">
        <f t="shared" si="75"/>
        <v>#DIV/0!</v>
      </c>
      <c r="BG54" s="833" t="e">
        <f t="shared" si="76"/>
        <v>#DIV/0!</v>
      </c>
      <c r="BH54" s="834" t="e">
        <f t="shared" si="77"/>
        <v>#DIV/0!</v>
      </c>
      <c r="BI54" s="834" t="e">
        <f t="shared" si="77"/>
        <v>#DIV/0!</v>
      </c>
      <c r="BJ54" s="834" t="e">
        <f t="shared" si="77"/>
        <v>#DIV/0!</v>
      </c>
      <c r="BK54" s="833" t="e">
        <f t="shared" si="78"/>
        <v>#DIV/0!</v>
      </c>
      <c r="BL54" s="834" t="e">
        <f t="shared" si="79"/>
        <v>#DIV/0!</v>
      </c>
      <c r="BM54" s="834" t="e">
        <f t="shared" si="79"/>
        <v>#DIV/0!</v>
      </c>
      <c r="BN54" s="834" t="e">
        <f t="shared" si="79"/>
        <v>#DIV/0!</v>
      </c>
      <c r="BO54" s="834" t="e">
        <f t="shared" si="79"/>
        <v>#DIV/0!</v>
      </c>
    </row>
    <row r="55" spans="1:67" s="432" customFormat="1" ht="18.600000000000001" customHeight="1" x14ac:dyDescent="0.25">
      <c r="A55" s="445" t="s">
        <v>542</v>
      </c>
      <c r="B55" s="364" t="s">
        <v>543</v>
      </c>
      <c r="C55" s="982" t="s">
        <v>536</v>
      </c>
      <c r="D55" s="982"/>
      <c r="E55" s="441"/>
      <c r="F55" s="441"/>
      <c r="G55" s="441"/>
      <c r="H55" s="435">
        <f>(E55+F55+G55)/3</f>
        <v>0</v>
      </c>
      <c r="I55" s="441"/>
      <c r="J55" s="441"/>
      <c r="K55" s="441"/>
      <c r="L55" s="435">
        <f>(I55+J55+K55)/3</f>
        <v>0</v>
      </c>
      <c r="M55" s="435">
        <f>H55</f>
        <v>0</v>
      </c>
      <c r="N55" s="435">
        <f>L55</f>
        <v>0</v>
      </c>
      <c r="O55" s="446">
        <f>'Прил.7 лимиты'!$Q$11*$Q61</f>
        <v>0</v>
      </c>
      <c r="P55" s="434"/>
      <c r="Q55" s="381">
        <f t="shared" si="64"/>
        <v>0</v>
      </c>
      <c r="R55" s="833" t="e">
        <f t="shared" si="65"/>
        <v>#DIV/0!</v>
      </c>
      <c r="S55" s="834" t="e">
        <f t="shared" si="66"/>
        <v>#DIV/0!</v>
      </c>
      <c r="T55" s="834" t="e">
        <f t="shared" si="66"/>
        <v>#DIV/0!</v>
      </c>
      <c r="U55" s="834" t="e">
        <f t="shared" si="66"/>
        <v>#DIV/0!</v>
      </c>
      <c r="V55" s="834" t="e">
        <f t="shared" si="66"/>
        <v>#DIV/0!</v>
      </c>
      <c r="W55" s="834" t="e">
        <f t="shared" si="66"/>
        <v>#DIV/0!</v>
      </c>
      <c r="X55" s="834" t="e">
        <f t="shared" si="66"/>
        <v>#DIV/0!</v>
      </c>
      <c r="Y55" s="834" t="e">
        <f t="shared" si="66"/>
        <v>#DIV/0!</v>
      </c>
      <c r="Z55" s="834" t="e">
        <f t="shared" si="66"/>
        <v>#DIV/0!</v>
      </c>
      <c r="AA55" s="834" t="e">
        <f t="shared" si="66"/>
        <v>#DIV/0!</v>
      </c>
      <c r="AB55" s="834" t="e">
        <f t="shared" si="66"/>
        <v>#DIV/0!</v>
      </c>
      <c r="AC55" s="834" t="e">
        <f t="shared" si="67"/>
        <v>#DIV/0!</v>
      </c>
      <c r="AD55" s="834" t="e">
        <f t="shared" si="67"/>
        <v>#DIV/0!</v>
      </c>
      <c r="AE55" s="834" t="e">
        <f t="shared" si="67"/>
        <v>#DIV/0!</v>
      </c>
      <c r="AF55" s="834" t="e">
        <f t="shared" si="67"/>
        <v>#DIV/0!</v>
      </c>
      <c r="AG55" s="834" t="e">
        <f t="shared" si="67"/>
        <v>#DIV/0!</v>
      </c>
      <c r="AH55" s="834" t="e">
        <f t="shared" si="67"/>
        <v>#DIV/0!</v>
      </c>
      <c r="AI55" s="834" t="e">
        <f t="shared" si="67"/>
        <v>#DIV/0!</v>
      </c>
      <c r="AJ55" s="834" t="e">
        <f t="shared" si="67"/>
        <v>#DIV/0!</v>
      </c>
      <c r="AK55" s="834" t="e">
        <f t="shared" si="68"/>
        <v>#DIV/0!</v>
      </c>
      <c r="AL55" s="834" t="e">
        <f t="shared" si="69"/>
        <v>#DIV/0!</v>
      </c>
      <c r="AM55" s="834" t="e">
        <f t="shared" si="69"/>
        <v>#DIV/0!</v>
      </c>
      <c r="AN55" s="834" t="e">
        <f t="shared" si="69"/>
        <v>#DIV/0!</v>
      </c>
      <c r="AO55" s="834" t="e">
        <f t="shared" si="69"/>
        <v>#DIV/0!</v>
      </c>
      <c r="AP55" s="834" t="e">
        <f t="shared" si="69"/>
        <v>#DIV/0!</v>
      </c>
      <c r="AQ55" s="834" t="e">
        <f t="shared" si="69"/>
        <v>#DIV/0!</v>
      </c>
      <c r="AR55" s="833" t="e">
        <f t="shared" si="70"/>
        <v>#DIV/0!</v>
      </c>
      <c r="AS55" s="834" t="e">
        <f t="shared" si="71"/>
        <v>#DIV/0!</v>
      </c>
      <c r="AT55" s="834" t="e">
        <f t="shared" si="71"/>
        <v>#DIV/0!</v>
      </c>
      <c r="AU55" s="834" t="e">
        <f t="shared" si="71"/>
        <v>#DIV/0!</v>
      </c>
      <c r="AV55" s="834" t="e">
        <f t="shared" si="71"/>
        <v>#DIV/0!</v>
      </c>
      <c r="AW55" s="833" t="e">
        <f t="shared" si="72"/>
        <v>#DIV/0!</v>
      </c>
      <c r="AX55" s="834" t="e">
        <f t="shared" si="73"/>
        <v>#DIV/0!</v>
      </c>
      <c r="AY55" s="834" t="e">
        <f t="shared" si="73"/>
        <v>#DIV/0!</v>
      </c>
      <c r="AZ55" s="834" t="e">
        <f t="shared" si="73"/>
        <v>#DIV/0!</v>
      </c>
      <c r="BA55" s="834" t="e">
        <f t="shared" si="73"/>
        <v>#DIV/0!</v>
      </c>
      <c r="BB55" s="834" t="e">
        <f t="shared" si="73"/>
        <v>#DIV/0!</v>
      </c>
      <c r="BC55" s="833" t="e">
        <f t="shared" si="74"/>
        <v>#DIV/0!</v>
      </c>
      <c r="BD55" s="834" t="e">
        <f t="shared" si="75"/>
        <v>#DIV/0!</v>
      </c>
      <c r="BE55" s="834" t="e">
        <f t="shared" si="75"/>
        <v>#DIV/0!</v>
      </c>
      <c r="BF55" s="834" t="e">
        <f t="shared" si="75"/>
        <v>#DIV/0!</v>
      </c>
      <c r="BG55" s="833" t="e">
        <f t="shared" si="76"/>
        <v>#DIV/0!</v>
      </c>
      <c r="BH55" s="834" t="e">
        <f t="shared" si="77"/>
        <v>#DIV/0!</v>
      </c>
      <c r="BI55" s="834" t="e">
        <f t="shared" si="77"/>
        <v>#DIV/0!</v>
      </c>
      <c r="BJ55" s="834" t="e">
        <f t="shared" si="77"/>
        <v>#DIV/0!</v>
      </c>
      <c r="BK55" s="833" t="e">
        <f t="shared" si="78"/>
        <v>#DIV/0!</v>
      </c>
      <c r="BL55" s="834" t="e">
        <f t="shared" si="79"/>
        <v>#DIV/0!</v>
      </c>
      <c r="BM55" s="834" t="e">
        <f t="shared" si="79"/>
        <v>#DIV/0!</v>
      </c>
      <c r="BN55" s="834" t="e">
        <f t="shared" si="79"/>
        <v>#DIV/0!</v>
      </c>
      <c r="BO55" s="834" t="e">
        <f t="shared" si="79"/>
        <v>#DIV/0!</v>
      </c>
    </row>
    <row r="56" spans="1:67" s="432" customFormat="1" ht="21" customHeight="1" x14ac:dyDescent="0.25">
      <c r="A56" s="445" t="s">
        <v>494</v>
      </c>
      <c r="B56" s="364" t="s">
        <v>496</v>
      </c>
      <c r="C56" s="982" t="s">
        <v>546</v>
      </c>
      <c r="D56" s="982"/>
      <c r="E56" s="394" t="s">
        <v>86</v>
      </c>
      <c r="F56" s="394" t="s">
        <v>86</v>
      </c>
      <c r="G56" s="394" t="s">
        <v>86</v>
      </c>
      <c r="H56" s="394" t="s">
        <v>86</v>
      </c>
      <c r="I56" s="394" t="s">
        <v>86</v>
      </c>
      <c r="J56" s="394" t="s">
        <v>86</v>
      </c>
      <c r="K56" s="394" t="s">
        <v>86</v>
      </c>
      <c r="L56" s="394" t="s">
        <v>86</v>
      </c>
      <c r="M56" s="435">
        <f>'Прил.10 прочие'!R19</f>
        <v>0</v>
      </c>
      <c r="N56" s="441"/>
      <c r="O56" s="435">
        <f>'Прил.10 прочие'!R19</f>
        <v>0</v>
      </c>
      <c r="P56" s="434"/>
      <c r="Q56" s="381">
        <f t="shared" si="64"/>
        <v>0</v>
      </c>
      <c r="R56" s="833" t="e">
        <f t="shared" si="65"/>
        <v>#DIV/0!</v>
      </c>
      <c r="S56" s="834" t="e">
        <f t="shared" si="66"/>
        <v>#DIV/0!</v>
      </c>
      <c r="T56" s="834" t="e">
        <f t="shared" si="66"/>
        <v>#DIV/0!</v>
      </c>
      <c r="U56" s="834" t="e">
        <f t="shared" si="66"/>
        <v>#DIV/0!</v>
      </c>
      <c r="V56" s="834" t="e">
        <f t="shared" si="66"/>
        <v>#DIV/0!</v>
      </c>
      <c r="W56" s="834" t="e">
        <f t="shared" si="66"/>
        <v>#DIV/0!</v>
      </c>
      <c r="X56" s="834" t="e">
        <f t="shared" si="66"/>
        <v>#DIV/0!</v>
      </c>
      <c r="Y56" s="834" t="e">
        <f t="shared" si="66"/>
        <v>#DIV/0!</v>
      </c>
      <c r="Z56" s="834" t="e">
        <f t="shared" si="66"/>
        <v>#DIV/0!</v>
      </c>
      <c r="AA56" s="834" t="e">
        <f t="shared" si="66"/>
        <v>#DIV/0!</v>
      </c>
      <c r="AB56" s="834" t="e">
        <f t="shared" si="66"/>
        <v>#DIV/0!</v>
      </c>
      <c r="AC56" s="834" t="e">
        <f t="shared" si="67"/>
        <v>#DIV/0!</v>
      </c>
      <c r="AD56" s="834" t="e">
        <f t="shared" si="67"/>
        <v>#DIV/0!</v>
      </c>
      <c r="AE56" s="834" t="e">
        <f t="shared" si="67"/>
        <v>#DIV/0!</v>
      </c>
      <c r="AF56" s="834" t="e">
        <f t="shared" si="67"/>
        <v>#DIV/0!</v>
      </c>
      <c r="AG56" s="834" t="e">
        <f t="shared" si="67"/>
        <v>#DIV/0!</v>
      </c>
      <c r="AH56" s="834" t="e">
        <f t="shared" si="67"/>
        <v>#DIV/0!</v>
      </c>
      <c r="AI56" s="834" t="e">
        <f t="shared" si="67"/>
        <v>#DIV/0!</v>
      </c>
      <c r="AJ56" s="834" t="e">
        <f t="shared" si="67"/>
        <v>#DIV/0!</v>
      </c>
      <c r="AK56" s="834" t="e">
        <f t="shared" si="68"/>
        <v>#DIV/0!</v>
      </c>
      <c r="AL56" s="834" t="e">
        <f t="shared" si="69"/>
        <v>#DIV/0!</v>
      </c>
      <c r="AM56" s="834" t="e">
        <f t="shared" si="69"/>
        <v>#DIV/0!</v>
      </c>
      <c r="AN56" s="834" t="e">
        <f t="shared" si="69"/>
        <v>#DIV/0!</v>
      </c>
      <c r="AO56" s="834" t="e">
        <f t="shared" si="69"/>
        <v>#DIV/0!</v>
      </c>
      <c r="AP56" s="834" t="e">
        <f t="shared" si="69"/>
        <v>#DIV/0!</v>
      </c>
      <c r="AQ56" s="834" t="e">
        <f t="shared" si="69"/>
        <v>#DIV/0!</v>
      </c>
      <c r="AR56" s="833" t="e">
        <f t="shared" si="70"/>
        <v>#DIV/0!</v>
      </c>
      <c r="AS56" s="834" t="e">
        <f t="shared" si="71"/>
        <v>#DIV/0!</v>
      </c>
      <c r="AT56" s="834" t="e">
        <f t="shared" si="71"/>
        <v>#DIV/0!</v>
      </c>
      <c r="AU56" s="834" t="e">
        <f t="shared" si="71"/>
        <v>#DIV/0!</v>
      </c>
      <c r="AV56" s="834" t="e">
        <f t="shared" si="71"/>
        <v>#DIV/0!</v>
      </c>
      <c r="AW56" s="833" t="e">
        <f t="shared" si="72"/>
        <v>#DIV/0!</v>
      </c>
      <c r="AX56" s="834" t="e">
        <f t="shared" si="73"/>
        <v>#DIV/0!</v>
      </c>
      <c r="AY56" s="834" t="e">
        <f t="shared" si="73"/>
        <v>#DIV/0!</v>
      </c>
      <c r="AZ56" s="834" t="e">
        <f t="shared" si="73"/>
        <v>#DIV/0!</v>
      </c>
      <c r="BA56" s="834" t="e">
        <f t="shared" si="73"/>
        <v>#DIV/0!</v>
      </c>
      <c r="BB56" s="834" t="e">
        <f t="shared" si="73"/>
        <v>#DIV/0!</v>
      </c>
      <c r="BC56" s="833" t="e">
        <f t="shared" si="74"/>
        <v>#DIV/0!</v>
      </c>
      <c r="BD56" s="834" t="e">
        <f t="shared" si="75"/>
        <v>#DIV/0!</v>
      </c>
      <c r="BE56" s="834" t="e">
        <f t="shared" si="75"/>
        <v>#DIV/0!</v>
      </c>
      <c r="BF56" s="834" t="e">
        <f t="shared" si="75"/>
        <v>#DIV/0!</v>
      </c>
      <c r="BG56" s="833" t="e">
        <f t="shared" si="76"/>
        <v>#DIV/0!</v>
      </c>
      <c r="BH56" s="834" t="e">
        <f t="shared" si="77"/>
        <v>#DIV/0!</v>
      </c>
      <c r="BI56" s="834" t="e">
        <f t="shared" si="77"/>
        <v>#DIV/0!</v>
      </c>
      <c r="BJ56" s="834" t="e">
        <f t="shared" si="77"/>
        <v>#DIV/0!</v>
      </c>
      <c r="BK56" s="833" t="e">
        <f t="shared" si="78"/>
        <v>#DIV/0!</v>
      </c>
      <c r="BL56" s="834" t="e">
        <f t="shared" si="79"/>
        <v>#DIV/0!</v>
      </c>
      <c r="BM56" s="834" t="e">
        <f t="shared" si="79"/>
        <v>#DIV/0!</v>
      </c>
      <c r="BN56" s="834" t="e">
        <f t="shared" si="79"/>
        <v>#DIV/0!</v>
      </c>
      <c r="BO56" s="834" t="e">
        <f t="shared" si="79"/>
        <v>#DIV/0!</v>
      </c>
    </row>
    <row r="57" spans="1:67" s="432" customFormat="1" ht="21.75" customHeight="1" x14ac:dyDescent="0.25">
      <c r="A57" s="445" t="s">
        <v>547</v>
      </c>
      <c r="B57" s="364" t="s">
        <v>548</v>
      </c>
      <c r="C57" s="982"/>
      <c r="D57" s="982"/>
      <c r="E57" s="394" t="s">
        <v>86</v>
      </c>
      <c r="F57" s="394" t="s">
        <v>86</v>
      </c>
      <c r="G57" s="394" t="s">
        <v>86</v>
      </c>
      <c r="H57" s="394" t="s">
        <v>86</v>
      </c>
      <c r="I57" s="394" t="s">
        <v>86</v>
      </c>
      <c r="J57" s="394" t="s">
        <v>86</v>
      </c>
      <c r="K57" s="394" t="s">
        <v>86</v>
      </c>
      <c r="L57" s="394" t="s">
        <v>86</v>
      </c>
      <c r="M57" s="394">
        <f>'Прил.10 прочие'!R31</f>
        <v>0</v>
      </c>
      <c r="N57" s="441"/>
      <c r="O57" s="394">
        <f>'Прил.10 прочие'!R31</f>
        <v>0</v>
      </c>
      <c r="P57" s="434"/>
      <c r="Q57" s="381">
        <f t="shared" si="64"/>
        <v>0</v>
      </c>
      <c r="R57" s="833" t="e">
        <f t="shared" si="65"/>
        <v>#DIV/0!</v>
      </c>
      <c r="S57" s="834" t="e">
        <f t="shared" si="66"/>
        <v>#DIV/0!</v>
      </c>
      <c r="T57" s="834" t="e">
        <f t="shared" si="66"/>
        <v>#DIV/0!</v>
      </c>
      <c r="U57" s="834" t="e">
        <f t="shared" si="66"/>
        <v>#DIV/0!</v>
      </c>
      <c r="V57" s="834" t="e">
        <f t="shared" si="66"/>
        <v>#DIV/0!</v>
      </c>
      <c r="W57" s="834" t="e">
        <f t="shared" si="66"/>
        <v>#DIV/0!</v>
      </c>
      <c r="X57" s="834" t="e">
        <f t="shared" si="66"/>
        <v>#DIV/0!</v>
      </c>
      <c r="Y57" s="834" t="e">
        <f t="shared" si="66"/>
        <v>#DIV/0!</v>
      </c>
      <c r="Z57" s="834" t="e">
        <f t="shared" si="66"/>
        <v>#DIV/0!</v>
      </c>
      <c r="AA57" s="834" t="e">
        <f t="shared" si="66"/>
        <v>#DIV/0!</v>
      </c>
      <c r="AB57" s="834" t="e">
        <f t="shared" si="66"/>
        <v>#DIV/0!</v>
      </c>
      <c r="AC57" s="834" t="e">
        <f t="shared" si="67"/>
        <v>#DIV/0!</v>
      </c>
      <c r="AD57" s="834" t="e">
        <f t="shared" si="67"/>
        <v>#DIV/0!</v>
      </c>
      <c r="AE57" s="834" t="e">
        <f t="shared" si="67"/>
        <v>#DIV/0!</v>
      </c>
      <c r="AF57" s="834" t="e">
        <f t="shared" si="67"/>
        <v>#DIV/0!</v>
      </c>
      <c r="AG57" s="834" t="e">
        <f t="shared" si="67"/>
        <v>#DIV/0!</v>
      </c>
      <c r="AH57" s="834" t="e">
        <f t="shared" si="67"/>
        <v>#DIV/0!</v>
      </c>
      <c r="AI57" s="834" t="e">
        <f t="shared" si="67"/>
        <v>#DIV/0!</v>
      </c>
      <c r="AJ57" s="834" t="e">
        <f t="shared" si="67"/>
        <v>#DIV/0!</v>
      </c>
      <c r="AK57" s="834" t="e">
        <f t="shared" si="68"/>
        <v>#DIV/0!</v>
      </c>
      <c r="AL57" s="834" t="e">
        <f t="shared" si="69"/>
        <v>#DIV/0!</v>
      </c>
      <c r="AM57" s="834" t="e">
        <f t="shared" si="69"/>
        <v>#DIV/0!</v>
      </c>
      <c r="AN57" s="834" t="e">
        <f t="shared" si="69"/>
        <v>#DIV/0!</v>
      </c>
      <c r="AO57" s="834" t="e">
        <f t="shared" si="69"/>
        <v>#DIV/0!</v>
      </c>
      <c r="AP57" s="834" t="e">
        <f t="shared" si="69"/>
        <v>#DIV/0!</v>
      </c>
      <c r="AQ57" s="834" t="e">
        <f t="shared" si="69"/>
        <v>#DIV/0!</v>
      </c>
      <c r="AR57" s="833" t="e">
        <f t="shared" si="70"/>
        <v>#DIV/0!</v>
      </c>
      <c r="AS57" s="834" t="e">
        <f t="shared" si="71"/>
        <v>#DIV/0!</v>
      </c>
      <c r="AT57" s="834" t="e">
        <f t="shared" si="71"/>
        <v>#DIV/0!</v>
      </c>
      <c r="AU57" s="834" t="e">
        <f t="shared" si="71"/>
        <v>#DIV/0!</v>
      </c>
      <c r="AV57" s="834" t="e">
        <f t="shared" si="71"/>
        <v>#DIV/0!</v>
      </c>
      <c r="AW57" s="833" t="e">
        <f t="shared" si="72"/>
        <v>#DIV/0!</v>
      </c>
      <c r="AX57" s="834" t="e">
        <f t="shared" si="73"/>
        <v>#DIV/0!</v>
      </c>
      <c r="AY57" s="834" t="e">
        <f t="shared" si="73"/>
        <v>#DIV/0!</v>
      </c>
      <c r="AZ57" s="834" t="e">
        <f t="shared" si="73"/>
        <v>#DIV/0!</v>
      </c>
      <c r="BA57" s="834" t="e">
        <f t="shared" si="73"/>
        <v>#DIV/0!</v>
      </c>
      <c r="BB57" s="834" t="e">
        <f t="shared" si="73"/>
        <v>#DIV/0!</v>
      </c>
      <c r="BC57" s="833" t="e">
        <f t="shared" si="74"/>
        <v>#DIV/0!</v>
      </c>
      <c r="BD57" s="834" t="e">
        <f t="shared" si="75"/>
        <v>#DIV/0!</v>
      </c>
      <c r="BE57" s="834" t="e">
        <f t="shared" si="75"/>
        <v>#DIV/0!</v>
      </c>
      <c r="BF57" s="834" t="e">
        <f t="shared" si="75"/>
        <v>#DIV/0!</v>
      </c>
      <c r="BG57" s="833" t="e">
        <f t="shared" si="76"/>
        <v>#DIV/0!</v>
      </c>
      <c r="BH57" s="834" t="e">
        <f t="shared" si="77"/>
        <v>#DIV/0!</v>
      </c>
      <c r="BI57" s="834" t="e">
        <f t="shared" si="77"/>
        <v>#DIV/0!</v>
      </c>
      <c r="BJ57" s="834" t="e">
        <f t="shared" si="77"/>
        <v>#DIV/0!</v>
      </c>
      <c r="BK57" s="833" t="e">
        <f t="shared" si="78"/>
        <v>#DIV/0!</v>
      </c>
      <c r="BL57" s="834" t="e">
        <f t="shared" si="79"/>
        <v>#DIV/0!</v>
      </c>
      <c r="BM57" s="834" t="e">
        <f t="shared" si="79"/>
        <v>#DIV/0!</v>
      </c>
      <c r="BN57" s="834" t="e">
        <f t="shared" si="79"/>
        <v>#DIV/0!</v>
      </c>
      <c r="BO57" s="834" t="e">
        <f t="shared" si="79"/>
        <v>#DIV/0!</v>
      </c>
    </row>
    <row r="58" spans="1:67" s="432" customFormat="1" ht="22.15" customHeight="1" x14ac:dyDescent="0.25">
      <c r="A58" s="445" t="s">
        <v>549</v>
      </c>
      <c r="B58" s="364" t="s">
        <v>550</v>
      </c>
      <c r="C58" s="982"/>
      <c r="D58" s="982"/>
      <c r="E58" s="394" t="s">
        <v>86</v>
      </c>
      <c r="F58" s="394" t="s">
        <v>86</v>
      </c>
      <c r="G58" s="394" t="s">
        <v>86</v>
      </c>
      <c r="H58" s="394" t="s">
        <v>86</v>
      </c>
      <c r="I58" s="394" t="s">
        <v>86</v>
      </c>
      <c r="J58" s="394" t="s">
        <v>86</v>
      </c>
      <c r="K58" s="394" t="s">
        <v>86</v>
      </c>
      <c r="L58" s="394" t="s">
        <v>86</v>
      </c>
      <c r="M58" s="444">
        <f>'Прил.7 лимиты'!H10*'услуга 1'!Q61</f>
        <v>0</v>
      </c>
      <c r="N58" s="449">
        <f>'Прил.7 лимиты'!H15*'услуга 1'!Q61</f>
        <v>0</v>
      </c>
      <c r="O58" s="435">
        <f>'Прил.7 лимиты'!H10*Q61</f>
        <v>0</v>
      </c>
      <c r="P58" s="434"/>
      <c r="Q58" s="381">
        <f t="shared" si="64"/>
        <v>0</v>
      </c>
      <c r="R58" s="833" t="e">
        <f t="shared" si="65"/>
        <v>#DIV/0!</v>
      </c>
      <c r="S58" s="834" t="e">
        <f t="shared" si="66"/>
        <v>#DIV/0!</v>
      </c>
      <c r="T58" s="834" t="e">
        <f t="shared" si="66"/>
        <v>#DIV/0!</v>
      </c>
      <c r="U58" s="834" t="e">
        <f t="shared" si="66"/>
        <v>#DIV/0!</v>
      </c>
      <c r="V58" s="834" t="e">
        <f t="shared" si="66"/>
        <v>#DIV/0!</v>
      </c>
      <c r="W58" s="834" t="e">
        <f t="shared" si="66"/>
        <v>#DIV/0!</v>
      </c>
      <c r="X58" s="834" t="e">
        <f t="shared" si="66"/>
        <v>#DIV/0!</v>
      </c>
      <c r="Y58" s="834" t="e">
        <f t="shared" si="66"/>
        <v>#DIV/0!</v>
      </c>
      <c r="Z58" s="834" t="e">
        <f t="shared" si="66"/>
        <v>#DIV/0!</v>
      </c>
      <c r="AA58" s="834" t="e">
        <f t="shared" si="66"/>
        <v>#DIV/0!</v>
      </c>
      <c r="AB58" s="834" t="e">
        <f t="shared" si="66"/>
        <v>#DIV/0!</v>
      </c>
      <c r="AC58" s="834" t="e">
        <f t="shared" si="67"/>
        <v>#DIV/0!</v>
      </c>
      <c r="AD58" s="834" t="e">
        <f t="shared" si="67"/>
        <v>#DIV/0!</v>
      </c>
      <c r="AE58" s="834" t="e">
        <f t="shared" si="67"/>
        <v>#DIV/0!</v>
      </c>
      <c r="AF58" s="834" t="e">
        <f t="shared" si="67"/>
        <v>#DIV/0!</v>
      </c>
      <c r="AG58" s="834" t="e">
        <f t="shared" si="67"/>
        <v>#DIV/0!</v>
      </c>
      <c r="AH58" s="834" t="e">
        <f t="shared" si="67"/>
        <v>#DIV/0!</v>
      </c>
      <c r="AI58" s="834" t="e">
        <f t="shared" si="67"/>
        <v>#DIV/0!</v>
      </c>
      <c r="AJ58" s="834" t="e">
        <f t="shared" si="67"/>
        <v>#DIV/0!</v>
      </c>
      <c r="AK58" s="834" t="e">
        <f t="shared" si="68"/>
        <v>#DIV/0!</v>
      </c>
      <c r="AL58" s="834" t="e">
        <f t="shared" si="69"/>
        <v>#DIV/0!</v>
      </c>
      <c r="AM58" s="834" t="e">
        <f t="shared" si="69"/>
        <v>#DIV/0!</v>
      </c>
      <c r="AN58" s="834" t="e">
        <f t="shared" si="69"/>
        <v>#DIV/0!</v>
      </c>
      <c r="AO58" s="834" t="e">
        <f t="shared" si="69"/>
        <v>#DIV/0!</v>
      </c>
      <c r="AP58" s="834" t="e">
        <f t="shared" si="69"/>
        <v>#DIV/0!</v>
      </c>
      <c r="AQ58" s="834" t="e">
        <f t="shared" si="69"/>
        <v>#DIV/0!</v>
      </c>
      <c r="AR58" s="833" t="e">
        <f t="shared" si="70"/>
        <v>#DIV/0!</v>
      </c>
      <c r="AS58" s="834" t="e">
        <f t="shared" si="71"/>
        <v>#DIV/0!</v>
      </c>
      <c r="AT58" s="834" t="e">
        <f t="shared" si="71"/>
        <v>#DIV/0!</v>
      </c>
      <c r="AU58" s="834" t="e">
        <f t="shared" si="71"/>
        <v>#DIV/0!</v>
      </c>
      <c r="AV58" s="834" t="e">
        <f t="shared" si="71"/>
        <v>#DIV/0!</v>
      </c>
      <c r="AW58" s="833" t="e">
        <f t="shared" si="72"/>
        <v>#DIV/0!</v>
      </c>
      <c r="AX58" s="834" t="e">
        <f t="shared" si="73"/>
        <v>#DIV/0!</v>
      </c>
      <c r="AY58" s="834" t="e">
        <f t="shared" si="73"/>
        <v>#DIV/0!</v>
      </c>
      <c r="AZ58" s="834" t="e">
        <f t="shared" si="73"/>
        <v>#DIV/0!</v>
      </c>
      <c r="BA58" s="834" t="e">
        <f t="shared" si="73"/>
        <v>#DIV/0!</v>
      </c>
      <c r="BB58" s="834" t="e">
        <f t="shared" si="73"/>
        <v>#DIV/0!</v>
      </c>
      <c r="BC58" s="833" t="e">
        <f t="shared" si="74"/>
        <v>#DIV/0!</v>
      </c>
      <c r="BD58" s="834" t="e">
        <f t="shared" si="75"/>
        <v>#DIV/0!</v>
      </c>
      <c r="BE58" s="834" t="e">
        <f t="shared" si="75"/>
        <v>#DIV/0!</v>
      </c>
      <c r="BF58" s="834" t="e">
        <f t="shared" si="75"/>
        <v>#DIV/0!</v>
      </c>
      <c r="BG58" s="833" t="e">
        <f t="shared" si="76"/>
        <v>#DIV/0!</v>
      </c>
      <c r="BH58" s="834" t="e">
        <f t="shared" si="77"/>
        <v>#DIV/0!</v>
      </c>
      <c r="BI58" s="834" t="e">
        <f t="shared" si="77"/>
        <v>#DIV/0!</v>
      </c>
      <c r="BJ58" s="834" t="e">
        <f t="shared" si="77"/>
        <v>#DIV/0!</v>
      </c>
      <c r="BK58" s="833" t="e">
        <f t="shared" si="78"/>
        <v>#DIV/0!</v>
      </c>
      <c r="BL58" s="834" t="e">
        <f t="shared" si="79"/>
        <v>#DIV/0!</v>
      </c>
      <c r="BM58" s="834" t="e">
        <f t="shared" si="79"/>
        <v>#DIV/0!</v>
      </c>
      <c r="BN58" s="834" t="e">
        <f t="shared" si="79"/>
        <v>#DIV/0!</v>
      </c>
      <c r="BO58" s="834" t="e">
        <f t="shared" si="79"/>
        <v>#DIV/0!</v>
      </c>
    </row>
    <row r="59" spans="1:67" s="432" customFormat="1" ht="15.75" x14ac:dyDescent="0.25">
      <c r="A59" s="436" t="s">
        <v>573</v>
      </c>
      <c r="B59" s="438"/>
      <c r="C59" s="1013"/>
      <c r="D59" s="1013"/>
      <c r="E59" s="439" t="s">
        <v>86</v>
      </c>
      <c r="F59" s="439" t="s">
        <v>86</v>
      </c>
      <c r="G59" s="439" t="s">
        <v>86</v>
      </c>
      <c r="H59" s="439" t="s">
        <v>86</v>
      </c>
      <c r="I59" s="439" t="s">
        <v>86</v>
      </c>
      <c r="J59" s="439" t="s">
        <v>86</v>
      </c>
      <c r="K59" s="439" t="s">
        <v>86</v>
      </c>
      <c r="L59" s="439" t="s">
        <v>86</v>
      </c>
      <c r="M59" s="439">
        <f>M52+M53+M54+M55+M56+M57+M58</f>
        <v>0</v>
      </c>
      <c r="N59" s="439">
        <f>N52+N53+N54+N55+N56+N57+N58</f>
        <v>0</v>
      </c>
      <c r="O59" s="439">
        <f>O52+O53+O54+O55+O56+O57+O58</f>
        <v>0</v>
      </c>
      <c r="P59" s="439">
        <f t="shared" ref="P59:AU59" si="80">SUM(P52:P58)</f>
        <v>0</v>
      </c>
      <c r="Q59" s="579">
        <f t="shared" si="80"/>
        <v>0</v>
      </c>
      <c r="R59" s="579" t="e">
        <f t="shared" si="80"/>
        <v>#DIV/0!</v>
      </c>
      <c r="S59" s="439" t="e">
        <f t="shared" si="80"/>
        <v>#DIV/0!</v>
      </c>
      <c r="T59" s="439" t="e">
        <f t="shared" si="80"/>
        <v>#DIV/0!</v>
      </c>
      <c r="U59" s="439" t="e">
        <f t="shared" si="80"/>
        <v>#DIV/0!</v>
      </c>
      <c r="V59" s="439" t="e">
        <f t="shared" si="80"/>
        <v>#DIV/0!</v>
      </c>
      <c r="W59" s="439" t="e">
        <f t="shared" si="80"/>
        <v>#DIV/0!</v>
      </c>
      <c r="X59" s="439" t="e">
        <f t="shared" si="80"/>
        <v>#DIV/0!</v>
      </c>
      <c r="Y59" s="439" t="e">
        <f t="shared" si="80"/>
        <v>#DIV/0!</v>
      </c>
      <c r="Z59" s="439" t="e">
        <f t="shared" si="80"/>
        <v>#DIV/0!</v>
      </c>
      <c r="AA59" s="439" t="e">
        <f t="shared" si="80"/>
        <v>#DIV/0!</v>
      </c>
      <c r="AB59" s="439" t="e">
        <f t="shared" si="80"/>
        <v>#DIV/0!</v>
      </c>
      <c r="AC59" s="439" t="e">
        <f t="shared" si="80"/>
        <v>#DIV/0!</v>
      </c>
      <c r="AD59" s="439" t="e">
        <f t="shared" si="80"/>
        <v>#DIV/0!</v>
      </c>
      <c r="AE59" s="439" t="e">
        <f t="shared" si="80"/>
        <v>#DIV/0!</v>
      </c>
      <c r="AF59" s="439" t="e">
        <f t="shared" si="80"/>
        <v>#DIV/0!</v>
      </c>
      <c r="AG59" s="439" t="e">
        <f t="shared" si="80"/>
        <v>#DIV/0!</v>
      </c>
      <c r="AH59" s="439" t="e">
        <f t="shared" si="80"/>
        <v>#DIV/0!</v>
      </c>
      <c r="AI59" s="439" t="e">
        <f t="shared" si="80"/>
        <v>#DIV/0!</v>
      </c>
      <c r="AJ59" s="439" t="e">
        <f t="shared" si="80"/>
        <v>#DIV/0!</v>
      </c>
      <c r="AK59" s="439" t="e">
        <f t="shared" si="80"/>
        <v>#DIV/0!</v>
      </c>
      <c r="AL59" s="439" t="e">
        <f t="shared" si="80"/>
        <v>#DIV/0!</v>
      </c>
      <c r="AM59" s="439" t="e">
        <f t="shared" si="80"/>
        <v>#DIV/0!</v>
      </c>
      <c r="AN59" s="439" t="e">
        <f t="shared" si="80"/>
        <v>#DIV/0!</v>
      </c>
      <c r="AO59" s="439" t="e">
        <f t="shared" si="80"/>
        <v>#DIV/0!</v>
      </c>
      <c r="AP59" s="439" t="e">
        <f t="shared" si="80"/>
        <v>#DIV/0!</v>
      </c>
      <c r="AQ59" s="439" t="e">
        <f t="shared" si="80"/>
        <v>#DIV/0!</v>
      </c>
      <c r="AR59" s="579" t="e">
        <f t="shared" si="80"/>
        <v>#DIV/0!</v>
      </c>
      <c r="AS59" s="439" t="e">
        <f t="shared" si="80"/>
        <v>#DIV/0!</v>
      </c>
      <c r="AT59" s="439" t="e">
        <f t="shared" si="80"/>
        <v>#DIV/0!</v>
      </c>
      <c r="AU59" s="439" t="e">
        <f t="shared" si="80"/>
        <v>#DIV/0!</v>
      </c>
      <c r="AV59" s="439" t="e">
        <f t="shared" ref="AV59:BO59" si="81">SUM(AV52:AV58)</f>
        <v>#DIV/0!</v>
      </c>
      <c r="AW59" s="439" t="e">
        <f t="shared" si="81"/>
        <v>#DIV/0!</v>
      </c>
      <c r="AX59" s="439" t="e">
        <f t="shared" si="81"/>
        <v>#DIV/0!</v>
      </c>
      <c r="AY59" s="439" t="e">
        <f t="shared" si="81"/>
        <v>#DIV/0!</v>
      </c>
      <c r="AZ59" s="439" t="e">
        <f t="shared" si="81"/>
        <v>#DIV/0!</v>
      </c>
      <c r="BA59" s="439" t="e">
        <f t="shared" si="81"/>
        <v>#DIV/0!</v>
      </c>
      <c r="BB59" s="439" t="e">
        <f t="shared" si="81"/>
        <v>#DIV/0!</v>
      </c>
      <c r="BC59" s="579" t="e">
        <f t="shared" si="81"/>
        <v>#DIV/0!</v>
      </c>
      <c r="BD59" s="439" t="e">
        <f t="shared" si="81"/>
        <v>#DIV/0!</v>
      </c>
      <c r="BE59" s="439" t="e">
        <f t="shared" si="81"/>
        <v>#DIV/0!</v>
      </c>
      <c r="BF59" s="439" t="e">
        <f t="shared" si="81"/>
        <v>#DIV/0!</v>
      </c>
      <c r="BG59" s="439" t="e">
        <f t="shared" si="81"/>
        <v>#DIV/0!</v>
      </c>
      <c r="BH59" s="439" t="e">
        <f t="shared" si="81"/>
        <v>#DIV/0!</v>
      </c>
      <c r="BI59" s="439" t="e">
        <f t="shared" si="81"/>
        <v>#DIV/0!</v>
      </c>
      <c r="BJ59" s="439" t="e">
        <f t="shared" si="81"/>
        <v>#DIV/0!</v>
      </c>
      <c r="BK59" s="579" t="e">
        <f t="shared" si="81"/>
        <v>#DIV/0!</v>
      </c>
      <c r="BL59" s="439" t="e">
        <f t="shared" si="81"/>
        <v>#DIV/0!</v>
      </c>
      <c r="BM59" s="439" t="e">
        <f t="shared" si="81"/>
        <v>#DIV/0!</v>
      </c>
      <c r="BN59" s="439" t="e">
        <f t="shared" si="81"/>
        <v>#DIV/0!</v>
      </c>
      <c r="BO59" s="439" t="e">
        <f t="shared" si="81"/>
        <v>#DIV/0!</v>
      </c>
    </row>
    <row r="60" spans="1:67" s="432" customFormat="1" ht="18" customHeight="1" x14ac:dyDescent="0.25">
      <c r="A60" s="996" t="s">
        <v>574</v>
      </c>
      <c r="B60" s="996"/>
      <c r="C60" s="996"/>
      <c r="D60" s="996"/>
      <c r="E60" s="996"/>
      <c r="F60" s="996"/>
      <c r="G60" s="996"/>
      <c r="H60" s="996"/>
      <c r="I60" s="996"/>
      <c r="J60" s="996"/>
      <c r="K60" s="996"/>
      <c r="L60" s="996"/>
      <c r="M60" s="996"/>
      <c r="N60" s="996"/>
      <c r="O60" s="996"/>
      <c r="P60" s="996"/>
      <c r="Q60" s="542">
        <f>'Прил.8 ст.211'!Y111</f>
        <v>6.8448423897002342E-2</v>
      </c>
      <c r="R60" s="836"/>
      <c r="S60" s="431"/>
      <c r="T60" s="431"/>
      <c r="U60" s="431"/>
      <c r="AR60" s="837"/>
      <c r="AW60" s="837"/>
      <c r="BC60" s="837"/>
      <c r="BG60" s="837"/>
      <c r="BK60" s="837"/>
    </row>
    <row r="61" spans="1:67" s="432" customFormat="1" ht="18" customHeight="1" x14ac:dyDescent="0.25">
      <c r="A61" s="996" t="s">
        <v>553</v>
      </c>
      <c r="B61" s="996"/>
      <c r="C61" s="996"/>
      <c r="D61" s="996"/>
      <c r="E61" s="996"/>
      <c r="F61" s="996"/>
      <c r="G61" s="996"/>
      <c r="H61" s="996"/>
      <c r="I61" s="996"/>
      <c r="J61" s="996"/>
      <c r="K61" s="996"/>
      <c r="L61" s="996"/>
      <c r="M61" s="996"/>
      <c r="N61" s="996"/>
      <c r="O61" s="996"/>
      <c r="P61" s="996"/>
      <c r="Q61" s="544">
        <f>'Прил.4 площади'!I137</f>
        <v>0</v>
      </c>
      <c r="R61" s="836"/>
      <c r="S61" s="431"/>
      <c r="T61" s="431"/>
      <c r="U61" s="431"/>
      <c r="AR61" s="837"/>
      <c r="AW61" s="837"/>
      <c r="BC61" s="837"/>
      <c r="BG61" s="837"/>
      <c r="BK61" s="837"/>
    </row>
    <row r="62" spans="1:67" s="414" customFormat="1" ht="18" customHeight="1" x14ac:dyDescent="0.2">
      <c r="A62" s="997" t="s">
        <v>730</v>
      </c>
      <c r="B62" s="997"/>
      <c r="C62" s="997"/>
      <c r="D62" s="997"/>
      <c r="E62" s="997"/>
      <c r="F62" s="997"/>
      <c r="G62" s="997"/>
      <c r="H62" s="997"/>
      <c r="I62" s="997"/>
      <c r="J62" s="997"/>
      <c r="K62" s="997"/>
      <c r="L62" s="997"/>
      <c r="M62" s="997"/>
      <c r="N62" s="997"/>
      <c r="O62" s="997"/>
      <c r="P62" s="997"/>
      <c r="Q62" s="997"/>
      <c r="R62" s="800"/>
      <c r="S62" s="416"/>
      <c r="T62" s="416"/>
      <c r="U62" s="416"/>
      <c r="AR62" s="802"/>
      <c r="AW62" s="802"/>
      <c r="BC62" s="802"/>
      <c r="BG62" s="802"/>
      <c r="BK62" s="802"/>
    </row>
    <row r="63" spans="1:67" s="432" customFormat="1" ht="15" customHeight="1" x14ac:dyDescent="0.25">
      <c r="A63" s="387" t="s">
        <v>491</v>
      </c>
      <c r="B63" s="364">
        <v>212</v>
      </c>
      <c r="C63" s="982" t="s">
        <v>534</v>
      </c>
      <c r="D63" s="982"/>
      <c r="E63" s="394" t="s">
        <v>86</v>
      </c>
      <c r="F63" s="394" t="s">
        <v>86</v>
      </c>
      <c r="G63" s="441"/>
      <c r="H63" s="394" t="s">
        <v>86</v>
      </c>
      <c r="I63" s="394" t="s">
        <v>86</v>
      </c>
      <c r="J63" s="394" t="s">
        <v>86</v>
      </c>
      <c r="K63" s="441"/>
      <c r="L63" s="394" t="s">
        <v>86</v>
      </c>
      <c r="M63" s="394">
        <f>G63</f>
        <v>0</v>
      </c>
      <c r="N63" s="394">
        <f>K63</f>
        <v>0</v>
      </c>
      <c r="O63" s="453">
        <f>'Прил.10 прочие'!R7</f>
        <v>0</v>
      </c>
      <c r="P63" s="434"/>
      <c r="Q63" s="381">
        <f t="shared" ref="Q63:Q71" si="82">O63+P63</f>
        <v>0</v>
      </c>
      <c r="R63" s="833" t="e">
        <f t="shared" ref="R63:R74" si="83">$Q63*R$14</f>
        <v>#DIV/0!</v>
      </c>
      <c r="S63" s="834" t="e">
        <f t="shared" ref="S63:AB74" si="84">$R63*S$14</f>
        <v>#DIV/0!</v>
      </c>
      <c r="T63" s="834" t="e">
        <f t="shared" si="84"/>
        <v>#DIV/0!</v>
      </c>
      <c r="U63" s="834" t="e">
        <f t="shared" si="84"/>
        <v>#DIV/0!</v>
      </c>
      <c r="V63" s="834" t="e">
        <f t="shared" si="84"/>
        <v>#DIV/0!</v>
      </c>
      <c r="W63" s="834" t="e">
        <f t="shared" si="84"/>
        <v>#DIV/0!</v>
      </c>
      <c r="X63" s="834" t="e">
        <f t="shared" si="84"/>
        <v>#DIV/0!</v>
      </c>
      <c r="Y63" s="834" t="e">
        <f t="shared" si="84"/>
        <v>#DIV/0!</v>
      </c>
      <c r="Z63" s="834" t="e">
        <f t="shared" si="84"/>
        <v>#DIV/0!</v>
      </c>
      <c r="AA63" s="834" t="e">
        <f t="shared" si="84"/>
        <v>#DIV/0!</v>
      </c>
      <c r="AB63" s="834" t="e">
        <f t="shared" si="84"/>
        <v>#DIV/0!</v>
      </c>
      <c r="AC63" s="834" t="e">
        <f t="shared" ref="AC63:AJ74" si="85">$R63*AC$14</f>
        <v>#DIV/0!</v>
      </c>
      <c r="AD63" s="834" t="e">
        <f t="shared" si="85"/>
        <v>#DIV/0!</v>
      </c>
      <c r="AE63" s="834" t="e">
        <f t="shared" si="85"/>
        <v>#DIV/0!</v>
      </c>
      <c r="AF63" s="834" t="e">
        <f t="shared" si="85"/>
        <v>#DIV/0!</v>
      </c>
      <c r="AG63" s="834" t="e">
        <f t="shared" si="85"/>
        <v>#DIV/0!</v>
      </c>
      <c r="AH63" s="834" t="e">
        <f t="shared" si="85"/>
        <v>#DIV/0!</v>
      </c>
      <c r="AI63" s="834" t="e">
        <f t="shared" si="85"/>
        <v>#DIV/0!</v>
      </c>
      <c r="AJ63" s="834" t="e">
        <f t="shared" si="85"/>
        <v>#DIV/0!</v>
      </c>
      <c r="AK63" s="834" t="e">
        <f t="shared" ref="AK63:AK74" si="86">$Q63*AK$14</f>
        <v>#DIV/0!</v>
      </c>
      <c r="AL63" s="834" t="e">
        <f t="shared" ref="AL63:AQ74" si="87">$AK63*AL$14</f>
        <v>#DIV/0!</v>
      </c>
      <c r="AM63" s="834" t="e">
        <f t="shared" si="87"/>
        <v>#DIV/0!</v>
      </c>
      <c r="AN63" s="834" t="e">
        <f t="shared" si="87"/>
        <v>#DIV/0!</v>
      </c>
      <c r="AO63" s="834" t="e">
        <f t="shared" si="87"/>
        <v>#DIV/0!</v>
      </c>
      <c r="AP63" s="834" t="e">
        <f t="shared" si="87"/>
        <v>#DIV/0!</v>
      </c>
      <c r="AQ63" s="834" t="e">
        <f t="shared" si="87"/>
        <v>#DIV/0!</v>
      </c>
      <c r="AR63" s="833" t="e">
        <f t="shared" ref="AR63:AR74" si="88">$Q63*AR$14</f>
        <v>#DIV/0!</v>
      </c>
      <c r="AS63" s="834" t="e">
        <f t="shared" ref="AS63:AV74" si="89">$AR63*AS$14</f>
        <v>#DIV/0!</v>
      </c>
      <c r="AT63" s="834" t="e">
        <f t="shared" si="89"/>
        <v>#DIV/0!</v>
      </c>
      <c r="AU63" s="834" t="e">
        <f t="shared" si="89"/>
        <v>#DIV/0!</v>
      </c>
      <c r="AV63" s="834" t="e">
        <f t="shared" si="89"/>
        <v>#DIV/0!</v>
      </c>
      <c r="AW63" s="833" t="e">
        <f t="shared" ref="AW63:AW74" si="90">$Q63*AW$14</f>
        <v>#DIV/0!</v>
      </c>
      <c r="AX63" s="834" t="e">
        <f t="shared" ref="AX63:BB74" si="91">$AW63*AX$14</f>
        <v>#DIV/0!</v>
      </c>
      <c r="AY63" s="834" t="e">
        <f t="shared" si="91"/>
        <v>#DIV/0!</v>
      </c>
      <c r="AZ63" s="834" t="e">
        <f t="shared" si="91"/>
        <v>#DIV/0!</v>
      </c>
      <c r="BA63" s="834" t="e">
        <f t="shared" si="91"/>
        <v>#DIV/0!</v>
      </c>
      <c r="BB63" s="834" t="e">
        <f t="shared" si="91"/>
        <v>#DIV/0!</v>
      </c>
      <c r="BC63" s="833" t="e">
        <f t="shared" ref="BC63:BC74" si="92">$Q63*BC$14</f>
        <v>#DIV/0!</v>
      </c>
      <c r="BD63" s="834" t="e">
        <f t="shared" ref="BD63:BF74" si="93">$BC63*BD$14</f>
        <v>#DIV/0!</v>
      </c>
      <c r="BE63" s="834" t="e">
        <f t="shared" si="93"/>
        <v>#DIV/0!</v>
      </c>
      <c r="BF63" s="834" t="e">
        <f t="shared" si="93"/>
        <v>#DIV/0!</v>
      </c>
      <c r="BG63" s="833" t="e">
        <f t="shared" ref="BG63:BG74" si="94">$Q63*BG$14</f>
        <v>#DIV/0!</v>
      </c>
      <c r="BH63" s="834" t="e">
        <f t="shared" ref="BH63:BJ74" si="95">$BG63*BH$14</f>
        <v>#DIV/0!</v>
      </c>
      <c r="BI63" s="834" t="e">
        <f t="shared" si="95"/>
        <v>#DIV/0!</v>
      </c>
      <c r="BJ63" s="834" t="e">
        <f t="shared" si="95"/>
        <v>#DIV/0!</v>
      </c>
      <c r="BK63" s="833" t="e">
        <f t="shared" ref="BK63:BK74" si="96">$Q63*BK$14</f>
        <v>#DIV/0!</v>
      </c>
      <c r="BL63" s="834" t="e">
        <f t="shared" ref="BL63:BO74" si="97">$BK63*BL$14</f>
        <v>#DIV/0!</v>
      </c>
      <c r="BM63" s="834" t="e">
        <f t="shared" si="97"/>
        <v>#DIV/0!</v>
      </c>
      <c r="BN63" s="834" t="e">
        <f t="shared" si="97"/>
        <v>#DIV/0!</v>
      </c>
      <c r="BO63" s="834" t="e">
        <f t="shared" si="97"/>
        <v>#DIV/0!</v>
      </c>
    </row>
    <row r="64" spans="1:67" s="432" customFormat="1" ht="15.75" x14ac:dyDescent="0.25">
      <c r="A64" s="387" t="s">
        <v>493</v>
      </c>
      <c r="B64" s="364">
        <v>221</v>
      </c>
      <c r="C64" s="982"/>
      <c r="D64" s="982"/>
      <c r="E64" s="394" t="s">
        <v>86</v>
      </c>
      <c r="F64" s="394" t="s">
        <v>86</v>
      </c>
      <c r="G64" s="441"/>
      <c r="H64" s="394" t="s">
        <v>86</v>
      </c>
      <c r="I64" s="394" t="s">
        <v>86</v>
      </c>
      <c r="J64" s="394" t="s">
        <v>86</v>
      </c>
      <c r="K64" s="441"/>
      <c r="L64" s="394" t="s">
        <v>86</v>
      </c>
      <c r="M64" s="394">
        <f>G64</f>
        <v>0</v>
      </c>
      <c r="N64" s="394">
        <f>K64</f>
        <v>0</v>
      </c>
      <c r="O64" s="453">
        <f>'Прил.10 прочие'!R11</f>
        <v>0</v>
      </c>
      <c r="P64" s="434"/>
      <c r="Q64" s="381">
        <f t="shared" si="82"/>
        <v>0</v>
      </c>
      <c r="R64" s="833" t="e">
        <f t="shared" si="83"/>
        <v>#DIV/0!</v>
      </c>
      <c r="S64" s="834" t="e">
        <f t="shared" si="84"/>
        <v>#DIV/0!</v>
      </c>
      <c r="T64" s="834" t="e">
        <f t="shared" si="84"/>
        <v>#DIV/0!</v>
      </c>
      <c r="U64" s="834" t="e">
        <f t="shared" si="84"/>
        <v>#DIV/0!</v>
      </c>
      <c r="V64" s="834" t="e">
        <f t="shared" si="84"/>
        <v>#DIV/0!</v>
      </c>
      <c r="W64" s="834" t="e">
        <f t="shared" si="84"/>
        <v>#DIV/0!</v>
      </c>
      <c r="X64" s="834" t="e">
        <f t="shared" si="84"/>
        <v>#DIV/0!</v>
      </c>
      <c r="Y64" s="834" t="e">
        <f t="shared" si="84"/>
        <v>#DIV/0!</v>
      </c>
      <c r="Z64" s="834" t="e">
        <f t="shared" si="84"/>
        <v>#DIV/0!</v>
      </c>
      <c r="AA64" s="834" t="e">
        <f t="shared" si="84"/>
        <v>#DIV/0!</v>
      </c>
      <c r="AB64" s="834" t="e">
        <f t="shared" si="84"/>
        <v>#DIV/0!</v>
      </c>
      <c r="AC64" s="834" t="e">
        <f t="shared" si="85"/>
        <v>#DIV/0!</v>
      </c>
      <c r="AD64" s="834" t="e">
        <f t="shared" si="85"/>
        <v>#DIV/0!</v>
      </c>
      <c r="AE64" s="834" t="e">
        <f t="shared" si="85"/>
        <v>#DIV/0!</v>
      </c>
      <c r="AF64" s="834" t="e">
        <f t="shared" si="85"/>
        <v>#DIV/0!</v>
      </c>
      <c r="AG64" s="834" t="e">
        <f t="shared" si="85"/>
        <v>#DIV/0!</v>
      </c>
      <c r="AH64" s="834" t="e">
        <f t="shared" si="85"/>
        <v>#DIV/0!</v>
      </c>
      <c r="AI64" s="834" t="e">
        <f t="shared" si="85"/>
        <v>#DIV/0!</v>
      </c>
      <c r="AJ64" s="834" t="e">
        <f t="shared" si="85"/>
        <v>#DIV/0!</v>
      </c>
      <c r="AK64" s="834" t="e">
        <f t="shared" si="86"/>
        <v>#DIV/0!</v>
      </c>
      <c r="AL64" s="834" t="e">
        <f t="shared" si="87"/>
        <v>#DIV/0!</v>
      </c>
      <c r="AM64" s="834" t="e">
        <f t="shared" si="87"/>
        <v>#DIV/0!</v>
      </c>
      <c r="AN64" s="834" t="e">
        <f t="shared" si="87"/>
        <v>#DIV/0!</v>
      </c>
      <c r="AO64" s="834" t="e">
        <f t="shared" si="87"/>
        <v>#DIV/0!</v>
      </c>
      <c r="AP64" s="834" t="e">
        <f t="shared" si="87"/>
        <v>#DIV/0!</v>
      </c>
      <c r="AQ64" s="834" t="e">
        <f t="shared" si="87"/>
        <v>#DIV/0!</v>
      </c>
      <c r="AR64" s="833" t="e">
        <f t="shared" si="88"/>
        <v>#DIV/0!</v>
      </c>
      <c r="AS64" s="834" t="e">
        <f t="shared" si="89"/>
        <v>#DIV/0!</v>
      </c>
      <c r="AT64" s="834" t="e">
        <f t="shared" si="89"/>
        <v>#DIV/0!</v>
      </c>
      <c r="AU64" s="834" t="e">
        <f t="shared" si="89"/>
        <v>#DIV/0!</v>
      </c>
      <c r="AV64" s="834" t="e">
        <f t="shared" si="89"/>
        <v>#DIV/0!</v>
      </c>
      <c r="AW64" s="833" t="e">
        <f t="shared" si="90"/>
        <v>#DIV/0!</v>
      </c>
      <c r="AX64" s="834" t="e">
        <f t="shared" si="91"/>
        <v>#DIV/0!</v>
      </c>
      <c r="AY64" s="834" t="e">
        <f t="shared" si="91"/>
        <v>#DIV/0!</v>
      </c>
      <c r="AZ64" s="834" t="e">
        <f t="shared" si="91"/>
        <v>#DIV/0!</v>
      </c>
      <c r="BA64" s="834" t="e">
        <f t="shared" si="91"/>
        <v>#DIV/0!</v>
      </c>
      <c r="BB64" s="834" t="e">
        <f t="shared" si="91"/>
        <v>#DIV/0!</v>
      </c>
      <c r="BC64" s="833" t="e">
        <f t="shared" si="92"/>
        <v>#DIV/0!</v>
      </c>
      <c r="BD64" s="834" t="e">
        <f t="shared" si="93"/>
        <v>#DIV/0!</v>
      </c>
      <c r="BE64" s="834" t="e">
        <f t="shared" si="93"/>
        <v>#DIV/0!</v>
      </c>
      <c r="BF64" s="834" t="e">
        <f t="shared" si="93"/>
        <v>#DIV/0!</v>
      </c>
      <c r="BG64" s="833" t="e">
        <f t="shared" si="94"/>
        <v>#DIV/0!</v>
      </c>
      <c r="BH64" s="834" t="e">
        <f t="shared" si="95"/>
        <v>#DIV/0!</v>
      </c>
      <c r="BI64" s="834" t="e">
        <f t="shared" si="95"/>
        <v>#DIV/0!</v>
      </c>
      <c r="BJ64" s="834" t="e">
        <f t="shared" si="95"/>
        <v>#DIV/0!</v>
      </c>
      <c r="BK64" s="833" t="e">
        <f t="shared" si="96"/>
        <v>#DIV/0!</v>
      </c>
      <c r="BL64" s="834" t="e">
        <f t="shared" si="97"/>
        <v>#DIV/0!</v>
      </c>
      <c r="BM64" s="834" t="e">
        <f t="shared" si="97"/>
        <v>#DIV/0!</v>
      </c>
      <c r="BN64" s="834" t="e">
        <f t="shared" si="97"/>
        <v>#DIV/0!</v>
      </c>
      <c r="BO64" s="834" t="e">
        <f t="shared" si="97"/>
        <v>#DIV/0!</v>
      </c>
    </row>
    <row r="65" spans="1:67" s="432" customFormat="1" ht="15.75" x14ac:dyDescent="0.25">
      <c r="A65" s="387" t="s">
        <v>494</v>
      </c>
      <c r="B65" s="364">
        <v>222</v>
      </c>
      <c r="C65" s="982"/>
      <c r="D65" s="982"/>
      <c r="E65" s="394" t="s">
        <v>86</v>
      </c>
      <c r="F65" s="394" t="s">
        <v>86</v>
      </c>
      <c r="G65" s="441"/>
      <c r="H65" s="394" t="s">
        <v>86</v>
      </c>
      <c r="I65" s="394" t="s">
        <v>86</v>
      </c>
      <c r="J65" s="394" t="s">
        <v>86</v>
      </c>
      <c r="K65" s="441"/>
      <c r="L65" s="394" t="s">
        <v>86</v>
      </c>
      <c r="M65" s="394">
        <f>G65</f>
        <v>0</v>
      </c>
      <c r="N65" s="394">
        <f>K65</f>
        <v>0</v>
      </c>
      <c r="O65" s="453">
        <f>'Прил.10 прочие'!R15</f>
        <v>0</v>
      </c>
      <c r="P65" s="434"/>
      <c r="Q65" s="381">
        <f t="shared" si="82"/>
        <v>0</v>
      </c>
      <c r="R65" s="833" t="e">
        <f t="shared" si="83"/>
        <v>#DIV/0!</v>
      </c>
      <c r="S65" s="834" t="e">
        <f t="shared" si="84"/>
        <v>#DIV/0!</v>
      </c>
      <c r="T65" s="834" t="e">
        <f t="shared" si="84"/>
        <v>#DIV/0!</v>
      </c>
      <c r="U65" s="834" t="e">
        <f t="shared" si="84"/>
        <v>#DIV/0!</v>
      </c>
      <c r="V65" s="834" t="e">
        <f t="shared" si="84"/>
        <v>#DIV/0!</v>
      </c>
      <c r="W65" s="834" t="e">
        <f t="shared" si="84"/>
        <v>#DIV/0!</v>
      </c>
      <c r="X65" s="834" t="e">
        <f t="shared" si="84"/>
        <v>#DIV/0!</v>
      </c>
      <c r="Y65" s="834" t="e">
        <f t="shared" si="84"/>
        <v>#DIV/0!</v>
      </c>
      <c r="Z65" s="834" t="e">
        <f t="shared" si="84"/>
        <v>#DIV/0!</v>
      </c>
      <c r="AA65" s="834" t="e">
        <f t="shared" si="84"/>
        <v>#DIV/0!</v>
      </c>
      <c r="AB65" s="834" t="e">
        <f t="shared" si="84"/>
        <v>#DIV/0!</v>
      </c>
      <c r="AC65" s="834" t="e">
        <f t="shared" si="85"/>
        <v>#DIV/0!</v>
      </c>
      <c r="AD65" s="834" t="e">
        <f t="shared" si="85"/>
        <v>#DIV/0!</v>
      </c>
      <c r="AE65" s="834" t="e">
        <f t="shared" si="85"/>
        <v>#DIV/0!</v>
      </c>
      <c r="AF65" s="834" t="e">
        <f t="shared" si="85"/>
        <v>#DIV/0!</v>
      </c>
      <c r="AG65" s="834" t="e">
        <f t="shared" si="85"/>
        <v>#DIV/0!</v>
      </c>
      <c r="AH65" s="834" t="e">
        <f t="shared" si="85"/>
        <v>#DIV/0!</v>
      </c>
      <c r="AI65" s="834" t="e">
        <f t="shared" si="85"/>
        <v>#DIV/0!</v>
      </c>
      <c r="AJ65" s="834" t="e">
        <f t="shared" si="85"/>
        <v>#DIV/0!</v>
      </c>
      <c r="AK65" s="834" t="e">
        <f t="shared" si="86"/>
        <v>#DIV/0!</v>
      </c>
      <c r="AL65" s="834" t="e">
        <f t="shared" si="87"/>
        <v>#DIV/0!</v>
      </c>
      <c r="AM65" s="834" t="e">
        <f t="shared" si="87"/>
        <v>#DIV/0!</v>
      </c>
      <c r="AN65" s="834" t="e">
        <f t="shared" si="87"/>
        <v>#DIV/0!</v>
      </c>
      <c r="AO65" s="834" t="e">
        <f t="shared" si="87"/>
        <v>#DIV/0!</v>
      </c>
      <c r="AP65" s="834" t="e">
        <f t="shared" si="87"/>
        <v>#DIV/0!</v>
      </c>
      <c r="AQ65" s="834" t="e">
        <f t="shared" si="87"/>
        <v>#DIV/0!</v>
      </c>
      <c r="AR65" s="833" t="e">
        <f t="shared" si="88"/>
        <v>#DIV/0!</v>
      </c>
      <c r="AS65" s="834" t="e">
        <f t="shared" si="89"/>
        <v>#DIV/0!</v>
      </c>
      <c r="AT65" s="834" t="e">
        <f t="shared" si="89"/>
        <v>#DIV/0!</v>
      </c>
      <c r="AU65" s="834" t="e">
        <f t="shared" si="89"/>
        <v>#DIV/0!</v>
      </c>
      <c r="AV65" s="834" t="e">
        <f t="shared" si="89"/>
        <v>#DIV/0!</v>
      </c>
      <c r="AW65" s="833" t="e">
        <f t="shared" si="90"/>
        <v>#DIV/0!</v>
      </c>
      <c r="AX65" s="834" t="e">
        <f t="shared" si="91"/>
        <v>#DIV/0!</v>
      </c>
      <c r="AY65" s="834" t="e">
        <f t="shared" si="91"/>
        <v>#DIV/0!</v>
      </c>
      <c r="AZ65" s="834" t="e">
        <f t="shared" si="91"/>
        <v>#DIV/0!</v>
      </c>
      <c r="BA65" s="834" t="e">
        <f t="shared" si="91"/>
        <v>#DIV/0!</v>
      </c>
      <c r="BB65" s="834" t="e">
        <f t="shared" si="91"/>
        <v>#DIV/0!</v>
      </c>
      <c r="BC65" s="833" t="e">
        <f t="shared" si="92"/>
        <v>#DIV/0!</v>
      </c>
      <c r="BD65" s="834" t="e">
        <f t="shared" si="93"/>
        <v>#DIV/0!</v>
      </c>
      <c r="BE65" s="834" t="e">
        <f t="shared" si="93"/>
        <v>#DIV/0!</v>
      </c>
      <c r="BF65" s="834" t="e">
        <f t="shared" si="93"/>
        <v>#DIV/0!</v>
      </c>
      <c r="BG65" s="833" t="e">
        <f t="shared" si="94"/>
        <v>#DIV/0!</v>
      </c>
      <c r="BH65" s="834" t="e">
        <f t="shared" si="95"/>
        <v>#DIV/0!</v>
      </c>
      <c r="BI65" s="834" t="e">
        <f t="shared" si="95"/>
        <v>#DIV/0!</v>
      </c>
      <c r="BJ65" s="834" t="e">
        <f t="shared" si="95"/>
        <v>#DIV/0!</v>
      </c>
      <c r="BK65" s="833" t="e">
        <f t="shared" si="96"/>
        <v>#DIV/0!</v>
      </c>
      <c r="BL65" s="834" t="e">
        <f t="shared" si="97"/>
        <v>#DIV/0!</v>
      </c>
      <c r="BM65" s="834" t="e">
        <f t="shared" si="97"/>
        <v>#DIV/0!</v>
      </c>
      <c r="BN65" s="834" t="e">
        <f t="shared" si="97"/>
        <v>#DIV/0!</v>
      </c>
      <c r="BO65" s="834" t="e">
        <f t="shared" si="97"/>
        <v>#DIV/0!</v>
      </c>
    </row>
    <row r="66" spans="1:67" s="432" customFormat="1" ht="17.25" customHeight="1" x14ac:dyDescent="0.25">
      <c r="A66" s="387" t="s">
        <v>576</v>
      </c>
      <c r="B66" s="364">
        <v>224</v>
      </c>
      <c r="C66" s="982"/>
      <c r="D66" s="982"/>
      <c r="E66" s="394" t="s">
        <v>86</v>
      </c>
      <c r="F66" s="394" t="s">
        <v>86</v>
      </c>
      <c r="G66" s="441"/>
      <c r="H66" s="394" t="s">
        <v>86</v>
      </c>
      <c r="I66" s="394" t="s">
        <v>86</v>
      </c>
      <c r="J66" s="394" t="s">
        <v>86</v>
      </c>
      <c r="K66" s="441"/>
      <c r="L66" s="394" t="s">
        <v>86</v>
      </c>
      <c r="M66" s="394">
        <f>G66</f>
        <v>0</v>
      </c>
      <c r="N66" s="394">
        <f>K66</f>
        <v>0</v>
      </c>
      <c r="O66" s="434"/>
      <c r="P66" s="434"/>
      <c r="Q66" s="381">
        <f t="shared" si="82"/>
        <v>0</v>
      </c>
      <c r="R66" s="833" t="e">
        <f t="shared" si="83"/>
        <v>#DIV/0!</v>
      </c>
      <c r="S66" s="834" t="e">
        <f t="shared" si="84"/>
        <v>#DIV/0!</v>
      </c>
      <c r="T66" s="834" t="e">
        <f t="shared" si="84"/>
        <v>#DIV/0!</v>
      </c>
      <c r="U66" s="834" t="e">
        <f t="shared" si="84"/>
        <v>#DIV/0!</v>
      </c>
      <c r="V66" s="834" t="e">
        <f t="shared" si="84"/>
        <v>#DIV/0!</v>
      </c>
      <c r="W66" s="834" t="e">
        <f t="shared" si="84"/>
        <v>#DIV/0!</v>
      </c>
      <c r="X66" s="834" t="e">
        <f t="shared" si="84"/>
        <v>#DIV/0!</v>
      </c>
      <c r="Y66" s="834" t="e">
        <f t="shared" si="84"/>
        <v>#DIV/0!</v>
      </c>
      <c r="Z66" s="834" t="e">
        <f t="shared" si="84"/>
        <v>#DIV/0!</v>
      </c>
      <c r="AA66" s="834" t="e">
        <f t="shared" si="84"/>
        <v>#DIV/0!</v>
      </c>
      <c r="AB66" s="834" t="e">
        <f t="shared" si="84"/>
        <v>#DIV/0!</v>
      </c>
      <c r="AC66" s="834" t="e">
        <f t="shared" si="85"/>
        <v>#DIV/0!</v>
      </c>
      <c r="AD66" s="834" t="e">
        <f t="shared" si="85"/>
        <v>#DIV/0!</v>
      </c>
      <c r="AE66" s="834" t="e">
        <f t="shared" si="85"/>
        <v>#DIV/0!</v>
      </c>
      <c r="AF66" s="834" t="e">
        <f t="shared" si="85"/>
        <v>#DIV/0!</v>
      </c>
      <c r="AG66" s="834" t="e">
        <f t="shared" si="85"/>
        <v>#DIV/0!</v>
      </c>
      <c r="AH66" s="834" t="e">
        <f t="shared" si="85"/>
        <v>#DIV/0!</v>
      </c>
      <c r="AI66" s="834" t="e">
        <f t="shared" si="85"/>
        <v>#DIV/0!</v>
      </c>
      <c r="AJ66" s="834" t="e">
        <f t="shared" si="85"/>
        <v>#DIV/0!</v>
      </c>
      <c r="AK66" s="834" t="e">
        <f t="shared" si="86"/>
        <v>#DIV/0!</v>
      </c>
      <c r="AL66" s="834" t="e">
        <f t="shared" si="87"/>
        <v>#DIV/0!</v>
      </c>
      <c r="AM66" s="834" t="e">
        <f t="shared" si="87"/>
        <v>#DIV/0!</v>
      </c>
      <c r="AN66" s="834" t="e">
        <f t="shared" si="87"/>
        <v>#DIV/0!</v>
      </c>
      <c r="AO66" s="834" t="e">
        <f t="shared" si="87"/>
        <v>#DIV/0!</v>
      </c>
      <c r="AP66" s="834" t="e">
        <f t="shared" si="87"/>
        <v>#DIV/0!</v>
      </c>
      <c r="AQ66" s="834" t="e">
        <f t="shared" si="87"/>
        <v>#DIV/0!</v>
      </c>
      <c r="AR66" s="833" t="e">
        <f t="shared" si="88"/>
        <v>#DIV/0!</v>
      </c>
      <c r="AS66" s="834" t="e">
        <f t="shared" si="89"/>
        <v>#DIV/0!</v>
      </c>
      <c r="AT66" s="834" t="e">
        <f t="shared" si="89"/>
        <v>#DIV/0!</v>
      </c>
      <c r="AU66" s="834" t="e">
        <f t="shared" si="89"/>
        <v>#DIV/0!</v>
      </c>
      <c r="AV66" s="834" t="e">
        <f t="shared" si="89"/>
        <v>#DIV/0!</v>
      </c>
      <c r="AW66" s="833" t="e">
        <f t="shared" si="90"/>
        <v>#DIV/0!</v>
      </c>
      <c r="AX66" s="834" t="e">
        <f t="shared" si="91"/>
        <v>#DIV/0!</v>
      </c>
      <c r="AY66" s="834" t="e">
        <f t="shared" si="91"/>
        <v>#DIV/0!</v>
      </c>
      <c r="AZ66" s="834" t="e">
        <f t="shared" si="91"/>
        <v>#DIV/0!</v>
      </c>
      <c r="BA66" s="834" t="e">
        <f t="shared" si="91"/>
        <v>#DIV/0!</v>
      </c>
      <c r="BB66" s="834" t="e">
        <f t="shared" si="91"/>
        <v>#DIV/0!</v>
      </c>
      <c r="BC66" s="833" t="e">
        <f t="shared" si="92"/>
        <v>#DIV/0!</v>
      </c>
      <c r="BD66" s="834" t="e">
        <f t="shared" si="93"/>
        <v>#DIV/0!</v>
      </c>
      <c r="BE66" s="834" t="e">
        <f t="shared" si="93"/>
        <v>#DIV/0!</v>
      </c>
      <c r="BF66" s="834" t="e">
        <f t="shared" si="93"/>
        <v>#DIV/0!</v>
      </c>
      <c r="BG66" s="833" t="e">
        <f t="shared" si="94"/>
        <v>#DIV/0!</v>
      </c>
      <c r="BH66" s="834" t="e">
        <f t="shared" si="95"/>
        <v>#DIV/0!</v>
      </c>
      <c r="BI66" s="834" t="e">
        <f t="shared" si="95"/>
        <v>#DIV/0!</v>
      </c>
      <c r="BJ66" s="834" t="e">
        <f t="shared" si="95"/>
        <v>#DIV/0!</v>
      </c>
      <c r="BK66" s="833" t="e">
        <f t="shared" si="96"/>
        <v>#DIV/0!</v>
      </c>
      <c r="BL66" s="834" t="e">
        <f t="shared" si="97"/>
        <v>#DIV/0!</v>
      </c>
      <c r="BM66" s="834" t="e">
        <f t="shared" si="97"/>
        <v>#DIV/0!</v>
      </c>
      <c r="BN66" s="834" t="e">
        <f t="shared" si="97"/>
        <v>#DIV/0!</v>
      </c>
      <c r="BO66" s="834" t="e">
        <f t="shared" si="97"/>
        <v>#DIV/0!</v>
      </c>
    </row>
    <row r="67" spans="1:67" s="432" customFormat="1" ht="17.25" customHeight="1" x14ac:dyDescent="0.25">
      <c r="A67" s="387" t="s">
        <v>497</v>
      </c>
      <c r="B67" s="364">
        <v>225</v>
      </c>
      <c r="C67" s="982" t="s">
        <v>555</v>
      </c>
      <c r="D67" s="982"/>
      <c r="E67" s="441"/>
      <c r="F67" s="441"/>
      <c r="G67" s="441"/>
      <c r="H67" s="394">
        <f>(E67+F67+G67)/3</f>
        <v>0</v>
      </c>
      <c r="I67" s="441"/>
      <c r="J67" s="441"/>
      <c r="K67" s="441"/>
      <c r="L67" s="394">
        <f>(I67+J67+K67)/3</f>
        <v>0</v>
      </c>
      <c r="M67" s="394">
        <f>H67</f>
        <v>0</v>
      </c>
      <c r="N67" s="394">
        <f>L67</f>
        <v>0</v>
      </c>
      <c r="O67" s="453">
        <f>'Прил.10 прочие'!R23</f>
        <v>0</v>
      </c>
      <c r="P67" s="434"/>
      <c r="Q67" s="381">
        <f t="shared" si="82"/>
        <v>0</v>
      </c>
      <c r="R67" s="833" t="e">
        <f t="shared" si="83"/>
        <v>#DIV/0!</v>
      </c>
      <c r="S67" s="834" t="e">
        <f t="shared" si="84"/>
        <v>#DIV/0!</v>
      </c>
      <c r="T67" s="834" t="e">
        <f t="shared" si="84"/>
        <v>#DIV/0!</v>
      </c>
      <c r="U67" s="834" t="e">
        <f t="shared" si="84"/>
        <v>#DIV/0!</v>
      </c>
      <c r="V67" s="834" t="e">
        <f t="shared" si="84"/>
        <v>#DIV/0!</v>
      </c>
      <c r="W67" s="834" t="e">
        <f t="shared" si="84"/>
        <v>#DIV/0!</v>
      </c>
      <c r="X67" s="834" t="e">
        <f t="shared" si="84"/>
        <v>#DIV/0!</v>
      </c>
      <c r="Y67" s="834" t="e">
        <f t="shared" si="84"/>
        <v>#DIV/0!</v>
      </c>
      <c r="Z67" s="834" t="e">
        <f t="shared" si="84"/>
        <v>#DIV/0!</v>
      </c>
      <c r="AA67" s="834" t="e">
        <f t="shared" si="84"/>
        <v>#DIV/0!</v>
      </c>
      <c r="AB67" s="834" t="e">
        <f t="shared" si="84"/>
        <v>#DIV/0!</v>
      </c>
      <c r="AC67" s="834" t="e">
        <f t="shared" si="85"/>
        <v>#DIV/0!</v>
      </c>
      <c r="AD67" s="834" t="e">
        <f t="shared" si="85"/>
        <v>#DIV/0!</v>
      </c>
      <c r="AE67" s="834" t="e">
        <f t="shared" si="85"/>
        <v>#DIV/0!</v>
      </c>
      <c r="AF67" s="834" t="e">
        <f t="shared" si="85"/>
        <v>#DIV/0!</v>
      </c>
      <c r="AG67" s="834" t="e">
        <f t="shared" si="85"/>
        <v>#DIV/0!</v>
      </c>
      <c r="AH67" s="834" t="e">
        <f t="shared" si="85"/>
        <v>#DIV/0!</v>
      </c>
      <c r="AI67" s="834" t="e">
        <f t="shared" si="85"/>
        <v>#DIV/0!</v>
      </c>
      <c r="AJ67" s="834" t="e">
        <f t="shared" si="85"/>
        <v>#DIV/0!</v>
      </c>
      <c r="AK67" s="834" t="e">
        <f t="shared" si="86"/>
        <v>#DIV/0!</v>
      </c>
      <c r="AL67" s="834" t="e">
        <f t="shared" si="87"/>
        <v>#DIV/0!</v>
      </c>
      <c r="AM67" s="834" t="e">
        <f t="shared" si="87"/>
        <v>#DIV/0!</v>
      </c>
      <c r="AN67" s="834" t="e">
        <f t="shared" si="87"/>
        <v>#DIV/0!</v>
      </c>
      <c r="AO67" s="834" t="e">
        <f t="shared" si="87"/>
        <v>#DIV/0!</v>
      </c>
      <c r="AP67" s="834" t="e">
        <f t="shared" si="87"/>
        <v>#DIV/0!</v>
      </c>
      <c r="AQ67" s="834" t="e">
        <f t="shared" si="87"/>
        <v>#DIV/0!</v>
      </c>
      <c r="AR67" s="833" t="e">
        <f t="shared" si="88"/>
        <v>#DIV/0!</v>
      </c>
      <c r="AS67" s="834" t="e">
        <f t="shared" si="89"/>
        <v>#DIV/0!</v>
      </c>
      <c r="AT67" s="834" t="e">
        <f t="shared" si="89"/>
        <v>#DIV/0!</v>
      </c>
      <c r="AU67" s="834" t="e">
        <f t="shared" si="89"/>
        <v>#DIV/0!</v>
      </c>
      <c r="AV67" s="834" t="e">
        <f t="shared" si="89"/>
        <v>#DIV/0!</v>
      </c>
      <c r="AW67" s="833" t="e">
        <f t="shared" si="90"/>
        <v>#DIV/0!</v>
      </c>
      <c r="AX67" s="834" t="e">
        <f t="shared" si="91"/>
        <v>#DIV/0!</v>
      </c>
      <c r="AY67" s="834" t="e">
        <f t="shared" si="91"/>
        <v>#DIV/0!</v>
      </c>
      <c r="AZ67" s="834" t="e">
        <f t="shared" si="91"/>
        <v>#DIV/0!</v>
      </c>
      <c r="BA67" s="834" t="e">
        <f t="shared" si="91"/>
        <v>#DIV/0!</v>
      </c>
      <c r="BB67" s="834" t="e">
        <f t="shared" si="91"/>
        <v>#DIV/0!</v>
      </c>
      <c r="BC67" s="833" t="e">
        <f t="shared" si="92"/>
        <v>#DIV/0!</v>
      </c>
      <c r="BD67" s="834" t="e">
        <f t="shared" si="93"/>
        <v>#DIV/0!</v>
      </c>
      <c r="BE67" s="834" t="e">
        <f t="shared" si="93"/>
        <v>#DIV/0!</v>
      </c>
      <c r="BF67" s="834" t="e">
        <f t="shared" si="93"/>
        <v>#DIV/0!</v>
      </c>
      <c r="BG67" s="833" t="e">
        <f t="shared" si="94"/>
        <v>#DIV/0!</v>
      </c>
      <c r="BH67" s="834" t="e">
        <f t="shared" si="95"/>
        <v>#DIV/0!</v>
      </c>
      <c r="BI67" s="834" t="e">
        <f t="shared" si="95"/>
        <v>#DIV/0!</v>
      </c>
      <c r="BJ67" s="834" t="e">
        <f t="shared" si="95"/>
        <v>#DIV/0!</v>
      </c>
      <c r="BK67" s="833" t="e">
        <f t="shared" si="96"/>
        <v>#DIV/0!</v>
      </c>
      <c r="BL67" s="834" t="e">
        <f t="shared" si="97"/>
        <v>#DIV/0!</v>
      </c>
      <c r="BM67" s="834" t="e">
        <f t="shared" si="97"/>
        <v>#DIV/0!</v>
      </c>
      <c r="BN67" s="834" t="e">
        <f t="shared" si="97"/>
        <v>#DIV/0!</v>
      </c>
      <c r="BO67" s="834" t="e">
        <f t="shared" si="97"/>
        <v>#DIV/0!</v>
      </c>
    </row>
    <row r="68" spans="1:67" s="432" customFormat="1" ht="15.75" customHeight="1" x14ac:dyDescent="0.25">
      <c r="A68" s="387" t="s">
        <v>577</v>
      </c>
      <c r="B68" s="364" t="s">
        <v>578</v>
      </c>
      <c r="C68" s="982"/>
      <c r="D68" s="982"/>
      <c r="E68" s="1012" t="s">
        <v>579</v>
      </c>
      <c r="F68" s="1012"/>
      <c r="G68" s="1012"/>
      <c r="H68" s="1012"/>
      <c r="I68" s="441"/>
      <c r="J68" s="441"/>
      <c r="K68" s="441"/>
      <c r="L68" s="394">
        <f>(I68+J68+K68)/3</f>
        <v>0</v>
      </c>
      <c r="M68" s="394"/>
      <c r="N68" s="394">
        <f>L68</f>
        <v>0</v>
      </c>
      <c r="O68" s="435"/>
      <c r="P68" s="434"/>
      <c r="Q68" s="381">
        <f t="shared" si="82"/>
        <v>0</v>
      </c>
      <c r="R68" s="833" t="e">
        <f t="shared" si="83"/>
        <v>#DIV/0!</v>
      </c>
      <c r="S68" s="834" t="e">
        <f t="shared" si="84"/>
        <v>#DIV/0!</v>
      </c>
      <c r="T68" s="834" t="e">
        <f t="shared" si="84"/>
        <v>#DIV/0!</v>
      </c>
      <c r="U68" s="834" t="e">
        <f t="shared" si="84"/>
        <v>#DIV/0!</v>
      </c>
      <c r="V68" s="834" t="e">
        <f t="shared" si="84"/>
        <v>#DIV/0!</v>
      </c>
      <c r="W68" s="834" t="e">
        <f t="shared" si="84"/>
        <v>#DIV/0!</v>
      </c>
      <c r="X68" s="834" t="e">
        <f t="shared" si="84"/>
        <v>#DIV/0!</v>
      </c>
      <c r="Y68" s="834" t="e">
        <f t="shared" si="84"/>
        <v>#DIV/0!</v>
      </c>
      <c r="Z68" s="834" t="e">
        <f t="shared" si="84"/>
        <v>#DIV/0!</v>
      </c>
      <c r="AA68" s="834" t="e">
        <f t="shared" si="84"/>
        <v>#DIV/0!</v>
      </c>
      <c r="AB68" s="834" t="e">
        <f t="shared" si="84"/>
        <v>#DIV/0!</v>
      </c>
      <c r="AC68" s="834" t="e">
        <f t="shared" si="85"/>
        <v>#DIV/0!</v>
      </c>
      <c r="AD68" s="834" t="e">
        <f t="shared" si="85"/>
        <v>#DIV/0!</v>
      </c>
      <c r="AE68" s="834" t="e">
        <f t="shared" si="85"/>
        <v>#DIV/0!</v>
      </c>
      <c r="AF68" s="834" t="e">
        <f t="shared" si="85"/>
        <v>#DIV/0!</v>
      </c>
      <c r="AG68" s="834" t="e">
        <f t="shared" si="85"/>
        <v>#DIV/0!</v>
      </c>
      <c r="AH68" s="834" t="e">
        <f t="shared" si="85"/>
        <v>#DIV/0!</v>
      </c>
      <c r="AI68" s="834" t="e">
        <f t="shared" si="85"/>
        <v>#DIV/0!</v>
      </c>
      <c r="AJ68" s="834" t="e">
        <f t="shared" si="85"/>
        <v>#DIV/0!</v>
      </c>
      <c r="AK68" s="834" t="e">
        <f t="shared" si="86"/>
        <v>#DIV/0!</v>
      </c>
      <c r="AL68" s="834" t="e">
        <f t="shared" si="87"/>
        <v>#DIV/0!</v>
      </c>
      <c r="AM68" s="834" t="e">
        <f t="shared" si="87"/>
        <v>#DIV/0!</v>
      </c>
      <c r="AN68" s="834" t="e">
        <f t="shared" si="87"/>
        <v>#DIV/0!</v>
      </c>
      <c r="AO68" s="834" t="e">
        <f t="shared" si="87"/>
        <v>#DIV/0!</v>
      </c>
      <c r="AP68" s="834" t="e">
        <f t="shared" si="87"/>
        <v>#DIV/0!</v>
      </c>
      <c r="AQ68" s="834" t="e">
        <f t="shared" si="87"/>
        <v>#DIV/0!</v>
      </c>
      <c r="AR68" s="833" t="e">
        <f t="shared" si="88"/>
        <v>#DIV/0!</v>
      </c>
      <c r="AS68" s="834" t="e">
        <f t="shared" si="89"/>
        <v>#DIV/0!</v>
      </c>
      <c r="AT68" s="834" t="e">
        <f t="shared" si="89"/>
        <v>#DIV/0!</v>
      </c>
      <c r="AU68" s="834" t="e">
        <f t="shared" si="89"/>
        <v>#DIV/0!</v>
      </c>
      <c r="AV68" s="834" t="e">
        <f t="shared" si="89"/>
        <v>#DIV/0!</v>
      </c>
      <c r="AW68" s="833" t="e">
        <f t="shared" si="90"/>
        <v>#DIV/0!</v>
      </c>
      <c r="AX68" s="834" t="e">
        <f t="shared" si="91"/>
        <v>#DIV/0!</v>
      </c>
      <c r="AY68" s="834" t="e">
        <f t="shared" si="91"/>
        <v>#DIV/0!</v>
      </c>
      <c r="AZ68" s="834" t="e">
        <f t="shared" si="91"/>
        <v>#DIV/0!</v>
      </c>
      <c r="BA68" s="834" t="e">
        <f t="shared" si="91"/>
        <v>#DIV/0!</v>
      </c>
      <c r="BB68" s="834" t="e">
        <f t="shared" si="91"/>
        <v>#DIV/0!</v>
      </c>
      <c r="BC68" s="833" t="e">
        <f t="shared" si="92"/>
        <v>#DIV/0!</v>
      </c>
      <c r="BD68" s="834" t="e">
        <f t="shared" si="93"/>
        <v>#DIV/0!</v>
      </c>
      <c r="BE68" s="834" t="e">
        <f t="shared" si="93"/>
        <v>#DIV/0!</v>
      </c>
      <c r="BF68" s="834" t="e">
        <f t="shared" si="93"/>
        <v>#DIV/0!</v>
      </c>
      <c r="BG68" s="833" t="e">
        <f t="shared" si="94"/>
        <v>#DIV/0!</v>
      </c>
      <c r="BH68" s="834" t="e">
        <f t="shared" si="95"/>
        <v>#DIV/0!</v>
      </c>
      <c r="BI68" s="834" t="e">
        <f t="shared" si="95"/>
        <v>#DIV/0!</v>
      </c>
      <c r="BJ68" s="834" t="e">
        <f t="shared" si="95"/>
        <v>#DIV/0!</v>
      </c>
      <c r="BK68" s="833" t="e">
        <f t="shared" si="96"/>
        <v>#DIV/0!</v>
      </c>
      <c r="BL68" s="834" t="e">
        <f t="shared" si="97"/>
        <v>#DIV/0!</v>
      </c>
      <c r="BM68" s="834" t="e">
        <f t="shared" si="97"/>
        <v>#DIV/0!</v>
      </c>
      <c r="BN68" s="834" t="e">
        <f t="shared" si="97"/>
        <v>#DIV/0!</v>
      </c>
      <c r="BO68" s="834" t="e">
        <f t="shared" si="97"/>
        <v>#DIV/0!</v>
      </c>
    </row>
    <row r="69" spans="1:67" s="432" customFormat="1" ht="18" customHeight="1" x14ac:dyDescent="0.25">
      <c r="A69" s="387" t="s">
        <v>498</v>
      </c>
      <c r="B69" s="364">
        <v>226</v>
      </c>
      <c r="C69" s="982"/>
      <c r="D69" s="982"/>
      <c r="E69" s="441"/>
      <c r="F69" s="441"/>
      <c r="G69" s="441"/>
      <c r="H69" s="394">
        <f>(E69+F69+G69)/3</f>
        <v>0</v>
      </c>
      <c r="I69" s="441"/>
      <c r="J69" s="441"/>
      <c r="K69" s="441"/>
      <c r="L69" s="394">
        <f>(I69+J69+K69)/3</f>
        <v>0</v>
      </c>
      <c r="M69" s="394">
        <f>H69</f>
        <v>0</v>
      </c>
      <c r="N69" s="394">
        <f>L69</f>
        <v>0</v>
      </c>
      <c r="O69" s="453">
        <f>'Прил.10 прочие'!R27</f>
        <v>0</v>
      </c>
      <c r="P69" s="434"/>
      <c r="Q69" s="381">
        <f t="shared" si="82"/>
        <v>0</v>
      </c>
      <c r="R69" s="833" t="e">
        <f t="shared" si="83"/>
        <v>#DIV/0!</v>
      </c>
      <c r="S69" s="834" t="e">
        <f t="shared" si="84"/>
        <v>#DIV/0!</v>
      </c>
      <c r="T69" s="834" t="e">
        <f t="shared" si="84"/>
        <v>#DIV/0!</v>
      </c>
      <c r="U69" s="834" t="e">
        <f t="shared" si="84"/>
        <v>#DIV/0!</v>
      </c>
      <c r="V69" s="834" t="e">
        <f t="shared" si="84"/>
        <v>#DIV/0!</v>
      </c>
      <c r="W69" s="834" t="e">
        <f t="shared" si="84"/>
        <v>#DIV/0!</v>
      </c>
      <c r="X69" s="834" t="e">
        <f t="shared" si="84"/>
        <v>#DIV/0!</v>
      </c>
      <c r="Y69" s="834" t="e">
        <f t="shared" si="84"/>
        <v>#DIV/0!</v>
      </c>
      <c r="Z69" s="834" t="e">
        <f t="shared" si="84"/>
        <v>#DIV/0!</v>
      </c>
      <c r="AA69" s="834" t="e">
        <f t="shared" si="84"/>
        <v>#DIV/0!</v>
      </c>
      <c r="AB69" s="834" t="e">
        <f t="shared" si="84"/>
        <v>#DIV/0!</v>
      </c>
      <c r="AC69" s="834" t="e">
        <f t="shared" si="85"/>
        <v>#DIV/0!</v>
      </c>
      <c r="AD69" s="834" t="e">
        <f t="shared" si="85"/>
        <v>#DIV/0!</v>
      </c>
      <c r="AE69" s="834" t="e">
        <f t="shared" si="85"/>
        <v>#DIV/0!</v>
      </c>
      <c r="AF69" s="834" t="e">
        <f t="shared" si="85"/>
        <v>#DIV/0!</v>
      </c>
      <c r="AG69" s="834" t="e">
        <f t="shared" si="85"/>
        <v>#DIV/0!</v>
      </c>
      <c r="AH69" s="834" t="e">
        <f t="shared" si="85"/>
        <v>#DIV/0!</v>
      </c>
      <c r="AI69" s="834" t="e">
        <f t="shared" si="85"/>
        <v>#DIV/0!</v>
      </c>
      <c r="AJ69" s="834" t="e">
        <f t="shared" si="85"/>
        <v>#DIV/0!</v>
      </c>
      <c r="AK69" s="834" t="e">
        <f t="shared" si="86"/>
        <v>#DIV/0!</v>
      </c>
      <c r="AL69" s="834" t="e">
        <f t="shared" si="87"/>
        <v>#DIV/0!</v>
      </c>
      <c r="AM69" s="834" t="e">
        <f t="shared" si="87"/>
        <v>#DIV/0!</v>
      </c>
      <c r="AN69" s="834" t="e">
        <f t="shared" si="87"/>
        <v>#DIV/0!</v>
      </c>
      <c r="AO69" s="834" t="e">
        <f t="shared" si="87"/>
        <v>#DIV/0!</v>
      </c>
      <c r="AP69" s="834" t="e">
        <f t="shared" si="87"/>
        <v>#DIV/0!</v>
      </c>
      <c r="AQ69" s="834" t="e">
        <f t="shared" si="87"/>
        <v>#DIV/0!</v>
      </c>
      <c r="AR69" s="833" t="e">
        <f t="shared" si="88"/>
        <v>#DIV/0!</v>
      </c>
      <c r="AS69" s="834" t="e">
        <f t="shared" si="89"/>
        <v>#DIV/0!</v>
      </c>
      <c r="AT69" s="834" t="e">
        <f t="shared" si="89"/>
        <v>#DIV/0!</v>
      </c>
      <c r="AU69" s="834" t="e">
        <f t="shared" si="89"/>
        <v>#DIV/0!</v>
      </c>
      <c r="AV69" s="834" t="e">
        <f t="shared" si="89"/>
        <v>#DIV/0!</v>
      </c>
      <c r="AW69" s="833" t="e">
        <f t="shared" si="90"/>
        <v>#DIV/0!</v>
      </c>
      <c r="AX69" s="834" t="e">
        <f t="shared" si="91"/>
        <v>#DIV/0!</v>
      </c>
      <c r="AY69" s="834" t="e">
        <f t="shared" si="91"/>
        <v>#DIV/0!</v>
      </c>
      <c r="AZ69" s="834" t="e">
        <f t="shared" si="91"/>
        <v>#DIV/0!</v>
      </c>
      <c r="BA69" s="834" t="e">
        <f t="shared" si="91"/>
        <v>#DIV/0!</v>
      </c>
      <c r="BB69" s="834" t="e">
        <f t="shared" si="91"/>
        <v>#DIV/0!</v>
      </c>
      <c r="BC69" s="833" t="e">
        <f t="shared" si="92"/>
        <v>#DIV/0!</v>
      </c>
      <c r="BD69" s="834" t="e">
        <f t="shared" si="93"/>
        <v>#DIV/0!</v>
      </c>
      <c r="BE69" s="834" t="e">
        <f t="shared" si="93"/>
        <v>#DIV/0!</v>
      </c>
      <c r="BF69" s="834" t="e">
        <f t="shared" si="93"/>
        <v>#DIV/0!</v>
      </c>
      <c r="BG69" s="833" t="e">
        <f t="shared" si="94"/>
        <v>#DIV/0!</v>
      </c>
      <c r="BH69" s="834" t="e">
        <f t="shared" si="95"/>
        <v>#DIV/0!</v>
      </c>
      <c r="BI69" s="834" t="e">
        <f t="shared" si="95"/>
        <v>#DIV/0!</v>
      </c>
      <c r="BJ69" s="834" t="e">
        <f t="shared" si="95"/>
        <v>#DIV/0!</v>
      </c>
      <c r="BK69" s="833" t="e">
        <f t="shared" si="96"/>
        <v>#DIV/0!</v>
      </c>
      <c r="BL69" s="834" t="e">
        <f t="shared" si="97"/>
        <v>#DIV/0!</v>
      </c>
      <c r="BM69" s="834" t="e">
        <f t="shared" si="97"/>
        <v>#DIV/0!</v>
      </c>
      <c r="BN69" s="834" t="e">
        <f t="shared" si="97"/>
        <v>#DIV/0!</v>
      </c>
      <c r="BO69" s="834" t="e">
        <f t="shared" si="97"/>
        <v>#DIV/0!</v>
      </c>
    </row>
    <row r="70" spans="1:67" s="432" customFormat="1" ht="17.45" customHeight="1" x14ac:dyDescent="0.25">
      <c r="A70" s="387" t="s">
        <v>580</v>
      </c>
      <c r="B70" s="364" t="s">
        <v>431</v>
      </c>
      <c r="C70" s="1011" t="s">
        <v>581</v>
      </c>
      <c r="D70" s="1011"/>
      <c r="E70" s="441"/>
      <c r="F70" s="441"/>
      <c r="G70" s="441"/>
      <c r="H70" s="394">
        <f>(E70+F70+G70)/3</f>
        <v>0</v>
      </c>
      <c r="I70" s="441"/>
      <c r="J70" s="441"/>
      <c r="K70" s="441"/>
      <c r="L70" s="394">
        <f>(I70+J70+K70)/3</f>
        <v>0</v>
      </c>
      <c r="M70" s="394">
        <f>H70</f>
        <v>0</v>
      </c>
      <c r="N70" s="394">
        <f>L70</f>
        <v>0</v>
      </c>
      <c r="O70" s="435">
        <f>'Прил.10 прочие'!R49</f>
        <v>0</v>
      </c>
      <c r="P70" s="434"/>
      <c r="Q70" s="381">
        <f t="shared" si="82"/>
        <v>0</v>
      </c>
      <c r="R70" s="833" t="e">
        <f t="shared" si="83"/>
        <v>#DIV/0!</v>
      </c>
      <c r="S70" s="834" t="e">
        <f t="shared" si="84"/>
        <v>#DIV/0!</v>
      </c>
      <c r="T70" s="834" t="e">
        <f t="shared" si="84"/>
        <v>#DIV/0!</v>
      </c>
      <c r="U70" s="834" t="e">
        <f t="shared" si="84"/>
        <v>#DIV/0!</v>
      </c>
      <c r="V70" s="834" t="e">
        <f t="shared" si="84"/>
        <v>#DIV/0!</v>
      </c>
      <c r="W70" s="834" t="e">
        <f t="shared" si="84"/>
        <v>#DIV/0!</v>
      </c>
      <c r="X70" s="834" t="e">
        <f t="shared" si="84"/>
        <v>#DIV/0!</v>
      </c>
      <c r="Y70" s="834" t="e">
        <f t="shared" si="84"/>
        <v>#DIV/0!</v>
      </c>
      <c r="Z70" s="834" t="e">
        <f t="shared" si="84"/>
        <v>#DIV/0!</v>
      </c>
      <c r="AA70" s="834" t="e">
        <f t="shared" si="84"/>
        <v>#DIV/0!</v>
      </c>
      <c r="AB70" s="834" t="e">
        <f t="shared" si="84"/>
        <v>#DIV/0!</v>
      </c>
      <c r="AC70" s="834" t="e">
        <f t="shared" si="85"/>
        <v>#DIV/0!</v>
      </c>
      <c r="AD70" s="834" t="e">
        <f t="shared" si="85"/>
        <v>#DIV/0!</v>
      </c>
      <c r="AE70" s="834" t="e">
        <f t="shared" si="85"/>
        <v>#DIV/0!</v>
      </c>
      <c r="AF70" s="834" t="e">
        <f t="shared" si="85"/>
        <v>#DIV/0!</v>
      </c>
      <c r="AG70" s="834" t="e">
        <f t="shared" si="85"/>
        <v>#DIV/0!</v>
      </c>
      <c r="AH70" s="834" t="e">
        <f t="shared" si="85"/>
        <v>#DIV/0!</v>
      </c>
      <c r="AI70" s="834" t="e">
        <f t="shared" si="85"/>
        <v>#DIV/0!</v>
      </c>
      <c r="AJ70" s="834" t="e">
        <f t="shared" si="85"/>
        <v>#DIV/0!</v>
      </c>
      <c r="AK70" s="834" t="e">
        <f t="shared" si="86"/>
        <v>#DIV/0!</v>
      </c>
      <c r="AL70" s="834" t="e">
        <f t="shared" si="87"/>
        <v>#DIV/0!</v>
      </c>
      <c r="AM70" s="834" t="e">
        <f t="shared" si="87"/>
        <v>#DIV/0!</v>
      </c>
      <c r="AN70" s="834" t="e">
        <f t="shared" si="87"/>
        <v>#DIV/0!</v>
      </c>
      <c r="AO70" s="834" t="e">
        <f t="shared" si="87"/>
        <v>#DIV/0!</v>
      </c>
      <c r="AP70" s="834" t="e">
        <f t="shared" si="87"/>
        <v>#DIV/0!</v>
      </c>
      <c r="AQ70" s="834" t="e">
        <f t="shared" si="87"/>
        <v>#DIV/0!</v>
      </c>
      <c r="AR70" s="833" t="e">
        <f t="shared" si="88"/>
        <v>#DIV/0!</v>
      </c>
      <c r="AS70" s="834" t="e">
        <f t="shared" si="89"/>
        <v>#DIV/0!</v>
      </c>
      <c r="AT70" s="834" t="e">
        <f t="shared" si="89"/>
        <v>#DIV/0!</v>
      </c>
      <c r="AU70" s="834" t="e">
        <f t="shared" si="89"/>
        <v>#DIV/0!</v>
      </c>
      <c r="AV70" s="834" t="e">
        <f t="shared" si="89"/>
        <v>#DIV/0!</v>
      </c>
      <c r="AW70" s="833" t="e">
        <f t="shared" si="90"/>
        <v>#DIV/0!</v>
      </c>
      <c r="AX70" s="834" t="e">
        <f t="shared" si="91"/>
        <v>#DIV/0!</v>
      </c>
      <c r="AY70" s="834" t="e">
        <f t="shared" si="91"/>
        <v>#DIV/0!</v>
      </c>
      <c r="AZ70" s="834" t="e">
        <f t="shared" si="91"/>
        <v>#DIV/0!</v>
      </c>
      <c r="BA70" s="834" t="e">
        <f t="shared" si="91"/>
        <v>#DIV/0!</v>
      </c>
      <c r="BB70" s="834" t="e">
        <f t="shared" si="91"/>
        <v>#DIV/0!</v>
      </c>
      <c r="BC70" s="833" t="e">
        <f t="shared" si="92"/>
        <v>#DIV/0!</v>
      </c>
      <c r="BD70" s="834" t="e">
        <f t="shared" si="93"/>
        <v>#DIV/0!</v>
      </c>
      <c r="BE70" s="834" t="e">
        <f t="shared" si="93"/>
        <v>#DIV/0!</v>
      </c>
      <c r="BF70" s="834" t="e">
        <f t="shared" si="93"/>
        <v>#DIV/0!</v>
      </c>
      <c r="BG70" s="833" t="e">
        <f t="shared" si="94"/>
        <v>#DIV/0!</v>
      </c>
      <c r="BH70" s="834" t="e">
        <f t="shared" si="95"/>
        <v>#DIV/0!</v>
      </c>
      <c r="BI70" s="834" t="e">
        <f t="shared" si="95"/>
        <v>#DIV/0!</v>
      </c>
      <c r="BJ70" s="834" t="e">
        <f t="shared" si="95"/>
        <v>#DIV/0!</v>
      </c>
      <c r="BK70" s="833" t="e">
        <f t="shared" si="96"/>
        <v>#DIV/0!</v>
      </c>
      <c r="BL70" s="834" t="e">
        <f t="shared" si="97"/>
        <v>#DIV/0!</v>
      </c>
      <c r="BM70" s="834" t="e">
        <f t="shared" si="97"/>
        <v>#DIV/0!</v>
      </c>
      <c r="BN70" s="834" t="e">
        <f t="shared" si="97"/>
        <v>#DIV/0!</v>
      </c>
      <c r="BO70" s="834" t="e">
        <f t="shared" si="97"/>
        <v>#DIV/0!</v>
      </c>
    </row>
    <row r="71" spans="1:67" s="432" customFormat="1" ht="15" customHeight="1" x14ac:dyDescent="0.25">
      <c r="A71" s="387" t="s">
        <v>502</v>
      </c>
      <c r="B71" s="364" t="s">
        <v>431</v>
      </c>
      <c r="C71" s="1011"/>
      <c r="D71" s="1011"/>
      <c r="E71" s="394" t="s">
        <v>86</v>
      </c>
      <c r="F71" s="394" t="s">
        <v>86</v>
      </c>
      <c r="G71" s="394" t="s">
        <v>86</v>
      </c>
      <c r="H71" s="394" t="s">
        <v>86</v>
      </c>
      <c r="I71" s="394" t="s">
        <v>86</v>
      </c>
      <c r="J71" s="394" t="s">
        <v>86</v>
      </c>
      <c r="K71" s="394" t="s">
        <v>86</v>
      </c>
      <c r="L71" s="394" t="s">
        <v>86</v>
      </c>
      <c r="M71" s="435">
        <f>'Прил.10 прочие'!R36</f>
        <v>0</v>
      </c>
      <c r="N71" s="435">
        <f>'Прил.10 прочие'!AV36</f>
        <v>0</v>
      </c>
      <c r="O71" s="435">
        <f>'Прил.10 прочие'!R36</f>
        <v>0</v>
      </c>
      <c r="P71" s="434"/>
      <c r="Q71" s="381">
        <f t="shared" si="82"/>
        <v>0</v>
      </c>
      <c r="R71" s="833" t="e">
        <f t="shared" si="83"/>
        <v>#DIV/0!</v>
      </c>
      <c r="S71" s="834" t="e">
        <f t="shared" si="84"/>
        <v>#DIV/0!</v>
      </c>
      <c r="T71" s="834" t="e">
        <f t="shared" si="84"/>
        <v>#DIV/0!</v>
      </c>
      <c r="U71" s="834" t="e">
        <f t="shared" si="84"/>
        <v>#DIV/0!</v>
      </c>
      <c r="V71" s="834" t="e">
        <f t="shared" si="84"/>
        <v>#DIV/0!</v>
      </c>
      <c r="W71" s="834" t="e">
        <f t="shared" si="84"/>
        <v>#DIV/0!</v>
      </c>
      <c r="X71" s="834" t="e">
        <f t="shared" si="84"/>
        <v>#DIV/0!</v>
      </c>
      <c r="Y71" s="834" t="e">
        <f t="shared" si="84"/>
        <v>#DIV/0!</v>
      </c>
      <c r="Z71" s="834" t="e">
        <f t="shared" si="84"/>
        <v>#DIV/0!</v>
      </c>
      <c r="AA71" s="834" t="e">
        <f t="shared" si="84"/>
        <v>#DIV/0!</v>
      </c>
      <c r="AB71" s="834" t="e">
        <f t="shared" si="84"/>
        <v>#DIV/0!</v>
      </c>
      <c r="AC71" s="834" t="e">
        <f t="shared" si="85"/>
        <v>#DIV/0!</v>
      </c>
      <c r="AD71" s="834" t="e">
        <f t="shared" si="85"/>
        <v>#DIV/0!</v>
      </c>
      <c r="AE71" s="834" t="e">
        <f t="shared" si="85"/>
        <v>#DIV/0!</v>
      </c>
      <c r="AF71" s="834" t="e">
        <f t="shared" si="85"/>
        <v>#DIV/0!</v>
      </c>
      <c r="AG71" s="834" t="e">
        <f t="shared" si="85"/>
        <v>#DIV/0!</v>
      </c>
      <c r="AH71" s="834" t="e">
        <f t="shared" si="85"/>
        <v>#DIV/0!</v>
      </c>
      <c r="AI71" s="834" t="e">
        <f t="shared" si="85"/>
        <v>#DIV/0!</v>
      </c>
      <c r="AJ71" s="834" t="e">
        <f t="shared" si="85"/>
        <v>#DIV/0!</v>
      </c>
      <c r="AK71" s="834" t="e">
        <f t="shared" si="86"/>
        <v>#DIV/0!</v>
      </c>
      <c r="AL71" s="834" t="e">
        <f t="shared" si="87"/>
        <v>#DIV/0!</v>
      </c>
      <c r="AM71" s="834" t="e">
        <f t="shared" si="87"/>
        <v>#DIV/0!</v>
      </c>
      <c r="AN71" s="834" t="e">
        <f t="shared" si="87"/>
        <v>#DIV/0!</v>
      </c>
      <c r="AO71" s="834" t="e">
        <f t="shared" si="87"/>
        <v>#DIV/0!</v>
      </c>
      <c r="AP71" s="834" t="e">
        <f t="shared" si="87"/>
        <v>#DIV/0!</v>
      </c>
      <c r="AQ71" s="834" t="e">
        <f t="shared" si="87"/>
        <v>#DIV/0!</v>
      </c>
      <c r="AR71" s="833" t="e">
        <f t="shared" si="88"/>
        <v>#DIV/0!</v>
      </c>
      <c r="AS71" s="834" t="e">
        <f t="shared" si="89"/>
        <v>#DIV/0!</v>
      </c>
      <c r="AT71" s="834" t="e">
        <f t="shared" si="89"/>
        <v>#DIV/0!</v>
      </c>
      <c r="AU71" s="834" t="e">
        <f t="shared" si="89"/>
        <v>#DIV/0!</v>
      </c>
      <c r="AV71" s="834" t="e">
        <f t="shared" si="89"/>
        <v>#DIV/0!</v>
      </c>
      <c r="AW71" s="833" t="e">
        <f t="shared" si="90"/>
        <v>#DIV/0!</v>
      </c>
      <c r="AX71" s="834" t="e">
        <f t="shared" si="91"/>
        <v>#DIV/0!</v>
      </c>
      <c r="AY71" s="834" t="e">
        <f t="shared" si="91"/>
        <v>#DIV/0!</v>
      </c>
      <c r="AZ71" s="834" t="e">
        <f t="shared" si="91"/>
        <v>#DIV/0!</v>
      </c>
      <c r="BA71" s="834" t="e">
        <f t="shared" si="91"/>
        <v>#DIV/0!</v>
      </c>
      <c r="BB71" s="834" t="e">
        <f t="shared" si="91"/>
        <v>#DIV/0!</v>
      </c>
      <c r="BC71" s="833" t="e">
        <f t="shared" si="92"/>
        <v>#DIV/0!</v>
      </c>
      <c r="BD71" s="834" t="e">
        <f t="shared" si="93"/>
        <v>#DIV/0!</v>
      </c>
      <c r="BE71" s="834" t="e">
        <f t="shared" si="93"/>
        <v>#DIV/0!</v>
      </c>
      <c r="BF71" s="834" t="e">
        <f t="shared" si="93"/>
        <v>#DIV/0!</v>
      </c>
      <c r="BG71" s="833" t="e">
        <f t="shared" si="94"/>
        <v>#DIV/0!</v>
      </c>
      <c r="BH71" s="834" t="e">
        <f t="shared" si="95"/>
        <v>#DIV/0!</v>
      </c>
      <c r="BI71" s="834" t="e">
        <f t="shared" si="95"/>
        <v>#DIV/0!</v>
      </c>
      <c r="BJ71" s="834" t="e">
        <f t="shared" si="95"/>
        <v>#DIV/0!</v>
      </c>
      <c r="BK71" s="833" t="e">
        <f t="shared" si="96"/>
        <v>#DIV/0!</v>
      </c>
      <c r="BL71" s="834" t="e">
        <f t="shared" si="97"/>
        <v>#DIV/0!</v>
      </c>
      <c r="BM71" s="834" t="e">
        <f t="shared" si="97"/>
        <v>#DIV/0!</v>
      </c>
      <c r="BN71" s="834" t="e">
        <f t="shared" si="97"/>
        <v>#DIV/0!</v>
      </c>
      <c r="BO71" s="834" t="e">
        <f t="shared" si="97"/>
        <v>#DIV/0!</v>
      </c>
    </row>
    <row r="72" spans="1:67" s="432" customFormat="1" ht="14.45" customHeight="1" x14ac:dyDescent="0.25">
      <c r="A72" s="387" t="s">
        <v>582</v>
      </c>
      <c r="B72" s="364" t="s">
        <v>426</v>
      </c>
      <c r="C72" s="1011"/>
      <c r="D72" s="1011"/>
      <c r="E72" s="394" t="s">
        <v>86</v>
      </c>
      <c r="F72" s="394" t="s">
        <v>86</v>
      </c>
      <c r="G72" s="394" t="s">
        <v>86</v>
      </c>
      <c r="H72" s="394" t="s">
        <v>86</v>
      </c>
      <c r="I72" s="394" t="s">
        <v>86</v>
      </c>
      <c r="J72" s="394" t="s">
        <v>86</v>
      </c>
      <c r="K72" s="394" t="s">
        <v>86</v>
      </c>
      <c r="L72" s="394" t="s">
        <v>86</v>
      </c>
      <c r="M72" s="435">
        <f>'Прил.10 прочие'!R37</f>
        <v>0</v>
      </c>
      <c r="N72" s="435">
        <f>'Прил.10 прочие'!AV37</f>
        <v>0</v>
      </c>
      <c r="O72" s="435">
        <f>'Прил.10 прочие'!R37</f>
        <v>0</v>
      </c>
      <c r="P72" s="434"/>
      <c r="Q72" s="381">
        <f>(O72+P72)</f>
        <v>0</v>
      </c>
      <c r="R72" s="833" t="e">
        <f t="shared" si="83"/>
        <v>#DIV/0!</v>
      </c>
      <c r="S72" s="834" t="e">
        <f t="shared" si="84"/>
        <v>#DIV/0!</v>
      </c>
      <c r="T72" s="834" t="e">
        <f t="shared" si="84"/>
        <v>#DIV/0!</v>
      </c>
      <c r="U72" s="834" t="e">
        <f t="shared" si="84"/>
        <v>#DIV/0!</v>
      </c>
      <c r="V72" s="834" t="e">
        <f t="shared" si="84"/>
        <v>#DIV/0!</v>
      </c>
      <c r="W72" s="834" t="e">
        <f t="shared" si="84"/>
        <v>#DIV/0!</v>
      </c>
      <c r="X72" s="834" t="e">
        <f t="shared" si="84"/>
        <v>#DIV/0!</v>
      </c>
      <c r="Y72" s="834" t="e">
        <f t="shared" si="84"/>
        <v>#DIV/0!</v>
      </c>
      <c r="Z72" s="834" t="e">
        <f t="shared" si="84"/>
        <v>#DIV/0!</v>
      </c>
      <c r="AA72" s="834" t="e">
        <f t="shared" si="84"/>
        <v>#DIV/0!</v>
      </c>
      <c r="AB72" s="834" t="e">
        <f t="shared" si="84"/>
        <v>#DIV/0!</v>
      </c>
      <c r="AC72" s="834" t="e">
        <f t="shared" si="85"/>
        <v>#DIV/0!</v>
      </c>
      <c r="AD72" s="834" t="e">
        <f t="shared" si="85"/>
        <v>#DIV/0!</v>
      </c>
      <c r="AE72" s="834" t="e">
        <f t="shared" si="85"/>
        <v>#DIV/0!</v>
      </c>
      <c r="AF72" s="834" t="e">
        <f t="shared" si="85"/>
        <v>#DIV/0!</v>
      </c>
      <c r="AG72" s="834" t="e">
        <f t="shared" si="85"/>
        <v>#DIV/0!</v>
      </c>
      <c r="AH72" s="834" t="e">
        <f t="shared" si="85"/>
        <v>#DIV/0!</v>
      </c>
      <c r="AI72" s="834" t="e">
        <f t="shared" si="85"/>
        <v>#DIV/0!</v>
      </c>
      <c r="AJ72" s="834" t="e">
        <f t="shared" si="85"/>
        <v>#DIV/0!</v>
      </c>
      <c r="AK72" s="834" t="e">
        <f t="shared" si="86"/>
        <v>#DIV/0!</v>
      </c>
      <c r="AL72" s="834" t="e">
        <f t="shared" si="87"/>
        <v>#DIV/0!</v>
      </c>
      <c r="AM72" s="834" t="e">
        <f t="shared" si="87"/>
        <v>#DIV/0!</v>
      </c>
      <c r="AN72" s="834" t="e">
        <f t="shared" si="87"/>
        <v>#DIV/0!</v>
      </c>
      <c r="AO72" s="834" t="e">
        <f t="shared" si="87"/>
        <v>#DIV/0!</v>
      </c>
      <c r="AP72" s="834" t="e">
        <f t="shared" si="87"/>
        <v>#DIV/0!</v>
      </c>
      <c r="AQ72" s="834" t="e">
        <f t="shared" si="87"/>
        <v>#DIV/0!</v>
      </c>
      <c r="AR72" s="833" t="e">
        <f t="shared" si="88"/>
        <v>#DIV/0!</v>
      </c>
      <c r="AS72" s="834" t="e">
        <f t="shared" si="89"/>
        <v>#DIV/0!</v>
      </c>
      <c r="AT72" s="834" t="e">
        <f t="shared" si="89"/>
        <v>#DIV/0!</v>
      </c>
      <c r="AU72" s="834" t="e">
        <f t="shared" si="89"/>
        <v>#DIV/0!</v>
      </c>
      <c r="AV72" s="834" t="e">
        <f t="shared" si="89"/>
        <v>#DIV/0!</v>
      </c>
      <c r="AW72" s="833" t="e">
        <f t="shared" si="90"/>
        <v>#DIV/0!</v>
      </c>
      <c r="AX72" s="834" t="e">
        <f t="shared" si="91"/>
        <v>#DIV/0!</v>
      </c>
      <c r="AY72" s="834" t="e">
        <f t="shared" si="91"/>
        <v>#DIV/0!</v>
      </c>
      <c r="AZ72" s="834" t="e">
        <f t="shared" si="91"/>
        <v>#DIV/0!</v>
      </c>
      <c r="BA72" s="834" t="e">
        <f t="shared" si="91"/>
        <v>#DIV/0!</v>
      </c>
      <c r="BB72" s="834" t="e">
        <f t="shared" si="91"/>
        <v>#DIV/0!</v>
      </c>
      <c r="BC72" s="833" t="e">
        <f t="shared" si="92"/>
        <v>#DIV/0!</v>
      </c>
      <c r="BD72" s="834" t="e">
        <f t="shared" si="93"/>
        <v>#DIV/0!</v>
      </c>
      <c r="BE72" s="834" t="e">
        <f t="shared" si="93"/>
        <v>#DIV/0!</v>
      </c>
      <c r="BF72" s="834" t="e">
        <f t="shared" si="93"/>
        <v>#DIV/0!</v>
      </c>
      <c r="BG72" s="833" t="e">
        <f t="shared" si="94"/>
        <v>#DIV/0!</v>
      </c>
      <c r="BH72" s="834" t="e">
        <f t="shared" si="95"/>
        <v>#DIV/0!</v>
      </c>
      <c r="BI72" s="834" t="e">
        <f t="shared" si="95"/>
        <v>#DIV/0!</v>
      </c>
      <c r="BJ72" s="834" t="e">
        <f t="shared" si="95"/>
        <v>#DIV/0!</v>
      </c>
      <c r="BK72" s="833" t="e">
        <f t="shared" si="96"/>
        <v>#DIV/0!</v>
      </c>
      <c r="BL72" s="834" t="e">
        <f t="shared" si="97"/>
        <v>#DIV/0!</v>
      </c>
      <c r="BM72" s="834" t="e">
        <f t="shared" si="97"/>
        <v>#DIV/0!</v>
      </c>
      <c r="BN72" s="834" t="e">
        <f t="shared" si="97"/>
        <v>#DIV/0!</v>
      </c>
      <c r="BO72" s="834" t="e">
        <f t="shared" si="97"/>
        <v>#DIV/0!</v>
      </c>
    </row>
    <row r="73" spans="1:67" s="432" customFormat="1" ht="17.25" customHeight="1" x14ac:dyDescent="0.25">
      <c r="A73" s="387" t="s">
        <v>503</v>
      </c>
      <c r="B73" s="364">
        <v>310</v>
      </c>
      <c r="C73" s="1012" t="s">
        <v>534</v>
      </c>
      <c r="D73" s="1012"/>
      <c r="E73" s="545" t="s">
        <v>86</v>
      </c>
      <c r="F73" s="545" t="s">
        <v>86</v>
      </c>
      <c r="G73" s="546"/>
      <c r="H73" s="394" t="s">
        <v>86</v>
      </c>
      <c r="I73" s="547"/>
      <c r="J73" s="547"/>
      <c r="K73" s="548"/>
      <c r="L73" s="394" t="s">
        <v>86</v>
      </c>
      <c r="M73" s="394">
        <f>G73</f>
        <v>0</v>
      </c>
      <c r="N73" s="394">
        <f>K73</f>
        <v>0</v>
      </c>
      <c r="O73" s="481">
        <f>'Прил.10 прочие'!R39</f>
        <v>0</v>
      </c>
      <c r="P73" s="434"/>
      <c r="Q73" s="381">
        <f>O73+P73</f>
        <v>0</v>
      </c>
      <c r="R73" s="833" t="e">
        <f t="shared" si="83"/>
        <v>#DIV/0!</v>
      </c>
      <c r="S73" s="834" t="e">
        <f t="shared" si="84"/>
        <v>#DIV/0!</v>
      </c>
      <c r="T73" s="834" t="e">
        <f t="shared" si="84"/>
        <v>#DIV/0!</v>
      </c>
      <c r="U73" s="834" t="e">
        <f t="shared" si="84"/>
        <v>#DIV/0!</v>
      </c>
      <c r="V73" s="834" t="e">
        <f t="shared" si="84"/>
        <v>#DIV/0!</v>
      </c>
      <c r="W73" s="834" t="e">
        <f t="shared" si="84"/>
        <v>#DIV/0!</v>
      </c>
      <c r="X73" s="834" t="e">
        <f t="shared" si="84"/>
        <v>#DIV/0!</v>
      </c>
      <c r="Y73" s="834" t="e">
        <f t="shared" si="84"/>
        <v>#DIV/0!</v>
      </c>
      <c r="Z73" s="834" t="e">
        <f t="shared" si="84"/>
        <v>#DIV/0!</v>
      </c>
      <c r="AA73" s="834" t="e">
        <f t="shared" si="84"/>
        <v>#DIV/0!</v>
      </c>
      <c r="AB73" s="834" t="e">
        <f t="shared" si="84"/>
        <v>#DIV/0!</v>
      </c>
      <c r="AC73" s="834" t="e">
        <f t="shared" si="85"/>
        <v>#DIV/0!</v>
      </c>
      <c r="AD73" s="834" t="e">
        <f t="shared" si="85"/>
        <v>#DIV/0!</v>
      </c>
      <c r="AE73" s="834" t="e">
        <f t="shared" si="85"/>
        <v>#DIV/0!</v>
      </c>
      <c r="AF73" s="834" t="e">
        <f t="shared" si="85"/>
        <v>#DIV/0!</v>
      </c>
      <c r="AG73" s="834" t="e">
        <f t="shared" si="85"/>
        <v>#DIV/0!</v>
      </c>
      <c r="AH73" s="834" t="e">
        <f t="shared" si="85"/>
        <v>#DIV/0!</v>
      </c>
      <c r="AI73" s="834" t="e">
        <f t="shared" si="85"/>
        <v>#DIV/0!</v>
      </c>
      <c r="AJ73" s="834" t="e">
        <f t="shared" si="85"/>
        <v>#DIV/0!</v>
      </c>
      <c r="AK73" s="834" t="e">
        <f t="shared" si="86"/>
        <v>#DIV/0!</v>
      </c>
      <c r="AL73" s="834" t="e">
        <f t="shared" si="87"/>
        <v>#DIV/0!</v>
      </c>
      <c r="AM73" s="834" t="e">
        <f t="shared" si="87"/>
        <v>#DIV/0!</v>
      </c>
      <c r="AN73" s="834" t="e">
        <f t="shared" si="87"/>
        <v>#DIV/0!</v>
      </c>
      <c r="AO73" s="834" t="e">
        <f t="shared" si="87"/>
        <v>#DIV/0!</v>
      </c>
      <c r="AP73" s="834" t="e">
        <f t="shared" si="87"/>
        <v>#DIV/0!</v>
      </c>
      <c r="AQ73" s="834" t="e">
        <f t="shared" si="87"/>
        <v>#DIV/0!</v>
      </c>
      <c r="AR73" s="833" t="e">
        <f t="shared" si="88"/>
        <v>#DIV/0!</v>
      </c>
      <c r="AS73" s="834" t="e">
        <f t="shared" si="89"/>
        <v>#DIV/0!</v>
      </c>
      <c r="AT73" s="834" t="e">
        <f t="shared" si="89"/>
        <v>#DIV/0!</v>
      </c>
      <c r="AU73" s="834" t="e">
        <f t="shared" si="89"/>
        <v>#DIV/0!</v>
      </c>
      <c r="AV73" s="834" t="e">
        <f t="shared" si="89"/>
        <v>#DIV/0!</v>
      </c>
      <c r="AW73" s="833" t="e">
        <f t="shared" si="90"/>
        <v>#DIV/0!</v>
      </c>
      <c r="AX73" s="834" t="e">
        <f t="shared" si="91"/>
        <v>#DIV/0!</v>
      </c>
      <c r="AY73" s="834" t="e">
        <f t="shared" si="91"/>
        <v>#DIV/0!</v>
      </c>
      <c r="AZ73" s="834" t="e">
        <f t="shared" si="91"/>
        <v>#DIV/0!</v>
      </c>
      <c r="BA73" s="834" t="e">
        <f t="shared" si="91"/>
        <v>#DIV/0!</v>
      </c>
      <c r="BB73" s="834" t="e">
        <f t="shared" si="91"/>
        <v>#DIV/0!</v>
      </c>
      <c r="BC73" s="833" t="e">
        <f t="shared" si="92"/>
        <v>#DIV/0!</v>
      </c>
      <c r="BD73" s="834" t="e">
        <f t="shared" si="93"/>
        <v>#DIV/0!</v>
      </c>
      <c r="BE73" s="834" t="e">
        <f t="shared" si="93"/>
        <v>#DIV/0!</v>
      </c>
      <c r="BF73" s="834" t="e">
        <f t="shared" si="93"/>
        <v>#DIV/0!</v>
      </c>
      <c r="BG73" s="833" t="e">
        <f t="shared" si="94"/>
        <v>#DIV/0!</v>
      </c>
      <c r="BH73" s="834" t="e">
        <f t="shared" si="95"/>
        <v>#DIV/0!</v>
      </c>
      <c r="BI73" s="834" t="e">
        <f t="shared" si="95"/>
        <v>#DIV/0!</v>
      </c>
      <c r="BJ73" s="834" t="e">
        <f t="shared" si="95"/>
        <v>#DIV/0!</v>
      </c>
      <c r="BK73" s="833" t="e">
        <f t="shared" si="96"/>
        <v>#DIV/0!</v>
      </c>
      <c r="BL73" s="834" t="e">
        <f t="shared" si="97"/>
        <v>#DIV/0!</v>
      </c>
      <c r="BM73" s="834" t="e">
        <f t="shared" si="97"/>
        <v>#DIV/0!</v>
      </c>
      <c r="BN73" s="834" t="e">
        <f t="shared" si="97"/>
        <v>#DIV/0!</v>
      </c>
      <c r="BO73" s="834" t="e">
        <f t="shared" si="97"/>
        <v>#DIV/0!</v>
      </c>
    </row>
    <row r="74" spans="1:67" s="432" customFormat="1" ht="18" customHeight="1" x14ac:dyDescent="0.25">
      <c r="A74" s="387" t="s">
        <v>583</v>
      </c>
      <c r="B74" s="364">
        <v>340</v>
      </c>
      <c r="C74" s="1012"/>
      <c r="D74" s="1012"/>
      <c r="E74" s="394" t="s">
        <v>86</v>
      </c>
      <c r="F74" s="394" t="s">
        <v>86</v>
      </c>
      <c r="G74" s="441"/>
      <c r="H74" s="394" t="s">
        <v>86</v>
      </c>
      <c r="I74" s="394" t="s">
        <v>86</v>
      </c>
      <c r="J74" s="394" t="s">
        <v>86</v>
      </c>
      <c r="K74" s="441"/>
      <c r="L74" s="394" t="s">
        <v>86</v>
      </c>
      <c r="M74" s="394">
        <f>G74</f>
        <v>0</v>
      </c>
      <c r="N74" s="394">
        <f>K74</f>
        <v>0</v>
      </c>
      <c r="O74" s="453">
        <f>'Прил.10 прочие'!R43</f>
        <v>0</v>
      </c>
      <c r="P74" s="434"/>
      <c r="Q74" s="381">
        <f>O74+P74</f>
        <v>0</v>
      </c>
      <c r="R74" s="833" t="e">
        <f t="shared" si="83"/>
        <v>#DIV/0!</v>
      </c>
      <c r="S74" s="834" t="e">
        <f t="shared" si="84"/>
        <v>#DIV/0!</v>
      </c>
      <c r="T74" s="834" t="e">
        <f t="shared" si="84"/>
        <v>#DIV/0!</v>
      </c>
      <c r="U74" s="834" t="e">
        <f t="shared" si="84"/>
        <v>#DIV/0!</v>
      </c>
      <c r="V74" s="834" t="e">
        <f t="shared" si="84"/>
        <v>#DIV/0!</v>
      </c>
      <c r="W74" s="834" t="e">
        <f t="shared" si="84"/>
        <v>#DIV/0!</v>
      </c>
      <c r="X74" s="834" t="e">
        <f t="shared" si="84"/>
        <v>#DIV/0!</v>
      </c>
      <c r="Y74" s="834" t="e">
        <f t="shared" si="84"/>
        <v>#DIV/0!</v>
      </c>
      <c r="Z74" s="834" t="e">
        <f t="shared" si="84"/>
        <v>#DIV/0!</v>
      </c>
      <c r="AA74" s="834" t="e">
        <f t="shared" si="84"/>
        <v>#DIV/0!</v>
      </c>
      <c r="AB74" s="834" t="e">
        <f t="shared" si="84"/>
        <v>#DIV/0!</v>
      </c>
      <c r="AC74" s="834" t="e">
        <f t="shared" si="85"/>
        <v>#DIV/0!</v>
      </c>
      <c r="AD74" s="834" t="e">
        <f t="shared" si="85"/>
        <v>#DIV/0!</v>
      </c>
      <c r="AE74" s="834" t="e">
        <f t="shared" si="85"/>
        <v>#DIV/0!</v>
      </c>
      <c r="AF74" s="834" t="e">
        <f t="shared" si="85"/>
        <v>#DIV/0!</v>
      </c>
      <c r="AG74" s="834" t="e">
        <f t="shared" si="85"/>
        <v>#DIV/0!</v>
      </c>
      <c r="AH74" s="834" t="e">
        <f t="shared" si="85"/>
        <v>#DIV/0!</v>
      </c>
      <c r="AI74" s="834" t="e">
        <f t="shared" si="85"/>
        <v>#DIV/0!</v>
      </c>
      <c r="AJ74" s="834" t="e">
        <f t="shared" si="85"/>
        <v>#DIV/0!</v>
      </c>
      <c r="AK74" s="834" t="e">
        <f t="shared" si="86"/>
        <v>#DIV/0!</v>
      </c>
      <c r="AL74" s="834" t="e">
        <f t="shared" si="87"/>
        <v>#DIV/0!</v>
      </c>
      <c r="AM74" s="834" t="e">
        <f t="shared" si="87"/>
        <v>#DIV/0!</v>
      </c>
      <c r="AN74" s="834" t="e">
        <f t="shared" si="87"/>
        <v>#DIV/0!</v>
      </c>
      <c r="AO74" s="834" t="e">
        <f t="shared" si="87"/>
        <v>#DIV/0!</v>
      </c>
      <c r="AP74" s="834" t="e">
        <f t="shared" si="87"/>
        <v>#DIV/0!</v>
      </c>
      <c r="AQ74" s="834" t="e">
        <f t="shared" si="87"/>
        <v>#DIV/0!</v>
      </c>
      <c r="AR74" s="833" t="e">
        <f t="shared" si="88"/>
        <v>#DIV/0!</v>
      </c>
      <c r="AS74" s="834" t="e">
        <f t="shared" si="89"/>
        <v>#DIV/0!</v>
      </c>
      <c r="AT74" s="834" t="e">
        <f t="shared" si="89"/>
        <v>#DIV/0!</v>
      </c>
      <c r="AU74" s="834" t="e">
        <f t="shared" si="89"/>
        <v>#DIV/0!</v>
      </c>
      <c r="AV74" s="834" t="e">
        <f t="shared" si="89"/>
        <v>#DIV/0!</v>
      </c>
      <c r="AW74" s="833" t="e">
        <f t="shared" si="90"/>
        <v>#DIV/0!</v>
      </c>
      <c r="AX74" s="834" t="e">
        <f t="shared" si="91"/>
        <v>#DIV/0!</v>
      </c>
      <c r="AY74" s="834" t="e">
        <f t="shared" si="91"/>
        <v>#DIV/0!</v>
      </c>
      <c r="AZ74" s="834" t="e">
        <f t="shared" si="91"/>
        <v>#DIV/0!</v>
      </c>
      <c r="BA74" s="834" t="e">
        <f t="shared" si="91"/>
        <v>#DIV/0!</v>
      </c>
      <c r="BB74" s="834" t="e">
        <f t="shared" si="91"/>
        <v>#DIV/0!</v>
      </c>
      <c r="BC74" s="833" t="e">
        <f t="shared" si="92"/>
        <v>#DIV/0!</v>
      </c>
      <c r="BD74" s="834" t="e">
        <f t="shared" si="93"/>
        <v>#DIV/0!</v>
      </c>
      <c r="BE74" s="834" t="e">
        <f t="shared" si="93"/>
        <v>#DIV/0!</v>
      </c>
      <c r="BF74" s="834" t="e">
        <f t="shared" si="93"/>
        <v>#DIV/0!</v>
      </c>
      <c r="BG74" s="833" t="e">
        <f t="shared" si="94"/>
        <v>#DIV/0!</v>
      </c>
      <c r="BH74" s="834" t="e">
        <f t="shared" si="95"/>
        <v>#DIV/0!</v>
      </c>
      <c r="BI74" s="834" t="e">
        <f t="shared" si="95"/>
        <v>#DIV/0!</v>
      </c>
      <c r="BJ74" s="834" t="e">
        <f t="shared" si="95"/>
        <v>#DIV/0!</v>
      </c>
      <c r="BK74" s="833" t="e">
        <f t="shared" si="96"/>
        <v>#DIV/0!</v>
      </c>
      <c r="BL74" s="834" t="e">
        <f t="shared" si="97"/>
        <v>#DIV/0!</v>
      </c>
      <c r="BM74" s="834" t="e">
        <f t="shared" si="97"/>
        <v>#DIV/0!</v>
      </c>
      <c r="BN74" s="834" t="e">
        <f t="shared" si="97"/>
        <v>#DIV/0!</v>
      </c>
      <c r="BO74" s="834" t="e">
        <f t="shared" si="97"/>
        <v>#DIV/0!</v>
      </c>
    </row>
    <row r="75" spans="1:67" s="432" customFormat="1" ht="20.25" customHeight="1" x14ac:dyDescent="0.25">
      <c r="A75" s="436" t="s">
        <v>584</v>
      </c>
      <c r="B75" s="438"/>
      <c r="C75" s="1013"/>
      <c r="D75" s="1013"/>
      <c r="E75" s="439" t="s">
        <v>86</v>
      </c>
      <c r="F75" s="439" t="s">
        <v>86</v>
      </c>
      <c r="G75" s="439" t="s">
        <v>86</v>
      </c>
      <c r="H75" s="439" t="s">
        <v>86</v>
      </c>
      <c r="I75" s="439" t="s">
        <v>86</v>
      </c>
      <c r="J75" s="439" t="s">
        <v>86</v>
      </c>
      <c r="K75" s="439" t="s">
        <v>86</v>
      </c>
      <c r="L75" s="439" t="s">
        <v>86</v>
      </c>
      <c r="M75" s="440">
        <f t="shared" ref="M75:AR75" si="98">M63+M64+M65+M66+M67+M69+M71+M72+M73+M74+M70</f>
        <v>0</v>
      </c>
      <c r="N75" s="440">
        <f t="shared" si="98"/>
        <v>0</v>
      </c>
      <c r="O75" s="440">
        <f t="shared" si="98"/>
        <v>0</v>
      </c>
      <c r="P75" s="440">
        <f t="shared" si="98"/>
        <v>0</v>
      </c>
      <c r="Q75" s="835">
        <f t="shared" si="98"/>
        <v>0</v>
      </c>
      <c r="R75" s="835" t="e">
        <f t="shared" si="98"/>
        <v>#DIV/0!</v>
      </c>
      <c r="S75" s="440" t="e">
        <f t="shared" si="98"/>
        <v>#DIV/0!</v>
      </c>
      <c r="T75" s="440" t="e">
        <f t="shared" si="98"/>
        <v>#DIV/0!</v>
      </c>
      <c r="U75" s="440" t="e">
        <f t="shared" si="98"/>
        <v>#DIV/0!</v>
      </c>
      <c r="V75" s="440" t="e">
        <f t="shared" si="98"/>
        <v>#DIV/0!</v>
      </c>
      <c r="W75" s="440" t="e">
        <f t="shared" si="98"/>
        <v>#DIV/0!</v>
      </c>
      <c r="X75" s="440" t="e">
        <f t="shared" si="98"/>
        <v>#DIV/0!</v>
      </c>
      <c r="Y75" s="440" t="e">
        <f t="shared" si="98"/>
        <v>#DIV/0!</v>
      </c>
      <c r="Z75" s="440" t="e">
        <f t="shared" si="98"/>
        <v>#DIV/0!</v>
      </c>
      <c r="AA75" s="440" t="e">
        <f t="shared" si="98"/>
        <v>#DIV/0!</v>
      </c>
      <c r="AB75" s="440" t="e">
        <f t="shared" si="98"/>
        <v>#DIV/0!</v>
      </c>
      <c r="AC75" s="440" t="e">
        <f t="shared" si="98"/>
        <v>#DIV/0!</v>
      </c>
      <c r="AD75" s="440" t="e">
        <f t="shared" si="98"/>
        <v>#DIV/0!</v>
      </c>
      <c r="AE75" s="440" t="e">
        <f t="shared" si="98"/>
        <v>#DIV/0!</v>
      </c>
      <c r="AF75" s="440" t="e">
        <f t="shared" si="98"/>
        <v>#DIV/0!</v>
      </c>
      <c r="AG75" s="440" t="e">
        <f t="shared" si="98"/>
        <v>#DIV/0!</v>
      </c>
      <c r="AH75" s="440" t="e">
        <f t="shared" si="98"/>
        <v>#DIV/0!</v>
      </c>
      <c r="AI75" s="440" t="e">
        <f t="shared" si="98"/>
        <v>#DIV/0!</v>
      </c>
      <c r="AJ75" s="440" t="e">
        <f t="shared" si="98"/>
        <v>#DIV/0!</v>
      </c>
      <c r="AK75" s="440" t="e">
        <f t="shared" si="98"/>
        <v>#DIV/0!</v>
      </c>
      <c r="AL75" s="440" t="e">
        <f t="shared" si="98"/>
        <v>#DIV/0!</v>
      </c>
      <c r="AM75" s="440" t="e">
        <f t="shared" si="98"/>
        <v>#DIV/0!</v>
      </c>
      <c r="AN75" s="440" t="e">
        <f t="shared" si="98"/>
        <v>#DIV/0!</v>
      </c>
      <c r="AO75" s="440" t="e">
        <f t="shared" si="98"/>
        <v>#DIV/0!</v>
      </c>
      <c r="AP75" s="440" t="e">
        <f t="shared" si="98"/>
        <v>#DIV/0!</v>
      </c>
      <c r="AQ75" s="440" t="e">
        <f t="shared" si="98"/>
        <v>#DIV/0!</v>
      </c>
      <c r="AR75" s="835" t="e">
        <f t="shared" si="98"/>
        <v>#DIV/0!</v>
      </c>
      <c r="AS75" s="440" t="e">
        <f t="shared" ref="AS75:BO75" si="99">AS63+AS64+AS65+AS66+AS67+AS69+AS71+AS72+AS73+AS74+AS70</f>
        <v>#DIV/0!</v>
      </c>
      <c r="AT75" s="440" t="e">
        <f t="shared" si="99"/>
        <v>#DIV/0!</v>
      </c>
      <c r="AU75" s="440" t="e">
        <f t="shared" si="99"/>
        <v>#DIV/0!</v>
      </c>
      <c r="AV75" s="440" t="e">
        <f t="shared" si="99"/>
        <v>#DIV/0!</v>
      </c>
      <c r="AW75" s="440" t="e">
        <f t="shared" si="99"/>
        <v>#DIV/0!</v>
      </c>
      <c r="AX75" s="440" t="e">
        <f t="shared" si="99"/>
        <v>#DIV/0!</v>
      </c>
      <c r="AY75" s="440" t="e">
        <f t="shared" si="99"/>
        <v>#DIV/0!</v>
      </c>
      <c r="AZ75" s="440" t="e">
        <f t="shared" si="99"/>
        <v>#DIV/0!</v>
      </c>
      <c r="BA75" s="440" t="e">
        <f t="shared" si="99"/>
        <v>#DIV/0!</v>
      </c>
      <c r="BB75" s="440" t="e">
        <f t="shared" si="99"/>
        <v>#DIV/0!</v>
      </c>
      <c r="BC75" s="835" t="e">
        <f t="shared" si="99"/>
        <v>#DIV/0!</v>
      </c>
      <c r="BD75" s="440" t="e">
        <f t="shared" si="99"/>
        <v>#DIV/0!</v>
      </c>
      <c r="BE75" s="440" t="e">
        <f t="shared" si="99"/>
        <v>#DIV/0!</v>
      </c>
      <c r="BF75" s="440" t="e">
        <f t="shared" si="99"/>
        <v>#DIV/0!</v>
      </c>
      <c r="BG75" s="440" t="e">
        <f t="shared" si="99"/>
        <v>#DIV/0!</v>
      </c>
      <c r="BH75" s="440" t="e">
        <f t="shared" si="99"/>
        <v>#DIV/0!</v>
      </c>
      <c r="BI75" s="440" t="e">
        <f t="shared" si="99"/>
        <v>#DIV/0!</v>
      </c>
      <c r="BJ75" s="440" t="e">
        <f t="shared" si="99"/>
        <v>#DIV/0!</v>
      </c>
      <c r="BK75" s="835" t="e">
        <f t="shared" si="99"/>
        <v>#DIV/0!</v>
      </c>
      <c r="BL75" s="440" t="e">
        <f t="shared" si="99"/>
        <v>#DIV/0!</v>
      </c>
      <c r="BM75" s="440" t="e">
        <f t="shared" si="99"/>
        <v>#DIV/0!</v>
      </c>
      <c r="BN75" s="440" t="e">
        <f t="shared" si="99"/>
        <v>#DIV/0!</v>
      </c>
      <c r="BO75" s="440" t="e">
        <f t="shared" si="99"/>
        <v>#DIV/0!</v>
      </c>
    </row>
    <row r="76" spans="1:67" s="432" customFormat="1" ht="20.25" hidden="1" customHeight="1" x14ac:dyDescent="0.25">
      <c r="A76" s="436" t="s">
        <v>585</v>
      </c>
      <c r="B76" s="438"/>
      <c r="C76" s="549"/>
      <c r="D76" s="550"/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439"/>
      <c r="Q76" s="579"/>
      <c r="R76" s="836"/>
      <c r="S76" s="431"/>
      <c r="T76" s="431"/>
      <c r="U76" s="431"/>
      <c r="AR76" s="837"/>
      <c r="AW76" s="837"/>
      <c r="BC76" s="837"/>
      <c r="BG76" s="837"/>
      <c r="BK76" s="837"/>
    </row>
    <row r="77" spans="1:67" s="432" customFormat="1" ht="21" customHeight="1" x14ac:dyDescent="0.25">
      <c r="A77" s="996" t="s">
        <v>586</v>
      </c>
      <c r="B77" s="996"/>
      <c r="C77" s="996"/>
      <c r="D77" s="996"/>
      <c r="E77" s="996"/>
      <c r="F77" s="996"/>
      <c r="G77" s="996"/>
      <c r="H77" s="996"/>
      <c r="I77" s="996"/>
      <c r="J77" s="996"/>
      <c r="K77" s="996"/>
      <c r="L77" s="996"/>
      <c r="M77" s="996"/>
      <c r="N77" s="996"/>
      <c r="O77" s="996"/>
      <c r="P77" s="996"/>
      <c r="Q77" s="552">
        <f>Q31+Q61</f>
        <v>0</v>
      </c>
      <c r="R77" s="836"/>
      <c r="S77" s="431"/>
      <c r="T77" s="431"/>
      <c r="U77" s="431"/>
      <c r="AR77" s="837"/>
      <c r="AW77" s="837"/>
      <c r="BC77" s="837"/>
      <c r="BG77" s="837"/>
      <c r="BK77" s="837"/>
    </row>
    <row r="78" spans="1:67" s="459" customFormat="1" ht="19.5" customHeight="1" x14ac:dyDescent="0.25">
      <c r="A78" s="454" t="s">
        <v>587</v>
      </c>
      <c r="B78" s="554"/>
      <c r="C78" s="1014"/>
      <c r="D78" s="1014"/>
      <c r="E78" s="456" t="s">
        <v>86</v>
      </c>
      <c r="F78" s="456" t="s">
        <v>86</v>
      </c>
      <c r="G78" s="456" t="s">
        <v>86</v>
      </c>
      <c r="H78" s="456" t="s">
        <v>86</v>
      </c>
      <c r="I78" s="456" t="s">
        <v>86</v>
      </c>
      <c r="J78" s="456" t="s">
        <v>86</v>
      </c>
      <c r="K78" s="456" t="s">
        <v>86</v>
      </c>
      <c r="L78" s="456" t="s">
        <v>86</v>
      </c>
      <c r="M78" s="555">
        <f t="shared" ref="M78:AR78" si="100">M75+M59+M49</f>
        <v>2518821.1740021454</v>
      </c>
      <c r="N78" s="555">
        <f t="shared" si="100"/>
        <v>207689.83199999999</v>
      </c>
      <c r="O78" s="555">
        <f t="shared" si="100"/>
        <v>2518821.1740021454</v>
      </c>
      <c r="P78" s="555">
        <f t="shared" si="100"/>
        <v>0</v>
      </c>
      <c r="Q78" s="555">
        <f t="shared" si="100"/>
        <v>2518821.1740021454</v>
      </c>
      <c r="R78" s="555" t="e">
        <f t="shared" si="100"/>
        <v>#DIV/0!</v>
      </c>
      <c r="S78" s="555" t="e">
        <f t="shared" si="100"/>
        <v>#DIV/0!</v>
      </c>
      <c r="T78" s="555" t="e">
        <f t="shared" si="100"/>
        <v>#DIV/0!</v>
      </c>
      <c r="U78" s="555" t="e">
        <f t="shared" si="100"/>
        <v>#DIV/0!</v>
      </c>
      <c r="V78" s="555" t="e">
        <f t="shared" si="100"/>
        <v>#DIV/0!</v>
      </c>
      <c r="W78" s="555" t="e">
        <f t="shared" si="100"/>
        <v>#DIV/0!</v>
      </c>
      <c r="X78" s="555" t="e">
        <f t="shared" si="100"/>
        <v>#DIV/0!</v>
      </c>
      <c r="Y78" s="555" t="e">
        <f t="shared" si="100"/>
        <v>#DIV/0!</v>
      </c>
      <c r="Z78" s="555" t="e">
        <f t="shared" si="100"/>
        <v>#DIV/0!</v>
      </c>
      <c r="AA78" s="555" t="e">
        <f t="shared" si="100"/>
        <v>#DIV/0!</v>
      </c>
      <c r="AB78" s="555" t="e">
        <f t="shared" si="100"/>
        <v>#DIV/0!</v>
      </c>
      <c r="AC78" s="555" t="e">
        <f t="shared" si="100"/>
        <v>#DIV/0!</v>
      </c>
      <c r="AD78" s="555" t="e">
        <f t="shared" si="100"/>
        <v>#DIV/0!</v>
      </c>
      <c r="AE78" s="555" t="e">
        <f t="shared" si="100"/>
        <v>#DIV/0!</v>
      </c>
      <c r="AF78" s="555" t="e">
        <f t="shared" si="100"/>
        <v>#DIV/0!</v>
      </c>
      <c r="AG78" s="555" t="e">
        <f t="shared" si="100"/>
        <v>#DIV/0!</v>
      </c>
      <c r="AH78" s="555" t="e">
        <f t="shared" si="100"/>
        <v>#DIV/0!</v>
      </c>
      <c r="AI78" s="555" t="e">
        <f t="shared" si="100"/>
        <v>#DIV/0!</v>
      </c>
      <c r="AJ78" s="555" t="e">
        <f t="shared" si="100"/>
        <v>#DIV/0!</v>
      </c>
      <c r="AK78" s="555" t="e">
        <f t="shared" si="100"/>
        <v>#DIV/0!</v>
      </c>
      <c r="AL78" s="555" t="e">
        <f t="shared" si="100"/>
        <v>#DIV/0!</v>
      </c>
      <c r="AM78" s="555" t="e">
        <f t="shared" si="100"/>
        <v>#DIV/0!</v>
      </c>
      <c r="AN78" s="555" t="e">
        <f t="shared" si="100"/>
        <v>#DIV/0!</v>
      </c>
      <c r="AO78" s="555" t="e">
        <f t="shared" si="100"/>
        <v>#DIV/0!</v>
      </c>
      <c r="AP78" s="555" t="e">
        <f t="shared" si="100"/>
        <v>#DIV/0!</v>
      </c>
      <c r="AQ78" s="555" t="e">
        <f t="shared" si="100"/>
        <v>#DIV/0!</v>
      </c>
      <c r="AR78" s="555" t="e">
        <f t="shared" si="100"/>
        <v>#DIV/0!</v>
      </c>
      <c r="AS78" s="555" t="e">
        <f t="shared" ref="AS78:BO78" si="101">AS75+AS59+AS49</f>
        <v>#DIV/0!</v>
      </c>
      <c r="AT78" s="555" t="e">
        <f t="shared" si="101"/>
        <v>#DIV/0!</v>
      </c>
      <c r="AU78" s="555" t="e">
        <f t="shared" si="101"/>
        <v>#DIV/0!</v>
      </c>
      <c r="AV78" s="555" t="e">
        <f t="shared" si="101"/>
        <v>#DIV/0!</v>
      </c>
      <c r="AW78" s="555" t="e">
        <f t="shared" si="101"/>
        <v>#DIV/0!</v>
      </c>
      <c r="AX78" s="555" t="e">
        <f t="shared" si="101"/>
        <v>#DIV/0!</v>
      </c>
      <c r="AY78" s="555" t="e">
        <f t="shared" si="101"/>
        <v>#DIV/0!</v>
      </c>
      <c r="AZ78" s="555" t="e">
        <f t="shared" si="101"/>
        <v>#DIV/0!</v>
      </c>
      <c r="BA78" s="555" t="e">
        <f t="shared" si="101"/>
        <v>#DIV/0!</v>
      </c>
      <c r="BB78" s="555" t="e">
        <f t="shared" si="101"/>
        <v>#DIV/0!</v>
      </c>
      <c r="BC78" s="555" t="e">
        <f t="shared" si="101"/>
        <v>#DIV/0!</v>
      </c>
      <c r="BD78" s="555" t="e">
        <f t="shared" si="101"/>
        <v>#DIV/0!</v>
      </c>
      <c r="BE78" s="555" t="e">
        <f t="shared" si="101"/>
        <v>#DIV/0!</v>
      </c>
      <c r="BF78" s="555" t="e">
        <f t="shared" si="101"/>
        <v>#DIV/0!</v>
      </c>
      <c r="BG78" s="555" t="e">
        <f t="shared" si="101"/>
        <v>#DIV/0!</v>
      </c>
      <c r="BH78" s="555" t="e">
        <f t="shared" si="101"/>
        <v>#DIV/0!</v>
      </c>
      <c r="BI78" s="555" t="e">
        <f t="shared" si="101"/>
        <v>#DIV/0!</v>
      </c>
      <c r="BJ78" s="555" t="e">
        <f t="shared" si="101"/>
        <v>#DIV/0!</v>
      </c>
      <c r="BK78" s="555" t="e">
        <f t="shared" si="101"/>
        <v>#DIV/0!</v>
      </c>
      <c r="BL78" s="555" t="e">
        <f t="shared" si="101"/>
        <v>#DIV/0!</v>
      </c>
      <c r="BM78" s="555" t="e">
        <f t="shared" si="101"/>
        <v>#DIV/0!</v>
      </c>
      <c r="BN78" s="555" t="e">
        <f t="shared" si="101"/>
        <v>#DIV/0!</v>
      </c>
      <c r="BO78" s="555" t="e">
        <f t="shared" si="101"/>
        <v>#DIV/0!</v>
      </c>
    </row>
    <row r="79" spans="1:67" s="432" customFormat="1" ht="21.75" customHeight="1" x14ac:dyDescent="0.25">
      <c r="A79" s="485" t="s">
        <v>588</v>
      </c>
      <c r="B79" s="486"/>
      <c r="C79" s="984"/>
      <c r="D79" s="984"/>
      <c r="E79" s="487"/>
      <c r="F79" s="487"/>
      <c r="G79" s="487"/>
      <c r="H79" s="487"/>
      <c r="I79" s="487"/>
      <c r="J79" s="487"/>
      <c r="K79" s="487"/>
      <c r="L79" s="487"/>
      <c r="M79" s="487"/>
      <c r="N79" s="487"/>
      <c r="O79" s="487"/>
      <c r="P79" s="487"/>
      <c r="Q79" s="487"/>
      <c r="R79" s="836"/>
      <c r="S79" s="431"/>
      <c r="T79" s="431"/>
      <c r="U79" s="431"/>
      <c r="AR79" s="837"/>
      <c r="AW79" s="837"/>
      <c r="BC79" s="837"/>
      <c r="BG79" s="837"/>
      <c r="BK79" s="837"/>
    </row>
    <row r="80" spans="1:67" s="432" customFormat="1" ht="15.75" x14ac:dyDescent="0.25">
      <c r="A80" s="387" t="s">
        <v>530</v>
      </c>
      <c r="B80" s="364">
        <v>211</v>
      </c>
      <c r="C80" s="984"/>
      <c r="D80" s="984"/>
      <c r="E80" s="394" t="s">
        <v>86</v>
      </c>
      <c r="F80" s="394" t="s">
        <v>86</v>
      </c>
      <c r="G80" s="394" t="s">
        <v>86</v>
      </c>
      <c r="H80" s="394" t="s">
        <v>86</v>
      </c>
      <c r="I80" s="394" t="s">
        <v>86</v>
      </c>
      <c r="J80" s="394" t="s">
        <v>86</v>
      </c>
      <c r="K80" s="394" t="s">
        <v>86</v>
      </c>
      <c r="L80" s="394" t="s">
        <v>86</v>
      </c>
      <c r="M80" s="435">
        <f t="shared" ref="M80:AK80" si="102">M16+M47</f>
        <v>7290960.8746560263</v>
      </c>
      <c r="N80" s="394">
        <f t="shared" si="102"/>
        <v>159516</v>
      </c>
      <c r="O80" s="435">
        <f t="shared" si="102"/>
        <v>7290960.8746560263</v>
      </c>
      <c r="P80" s="394">
        <f t="shared" si="102"/>
        <v>0</v>
      </c>
      <c r="Q80" s="381">
        <f t="shared" si="102"/>
        <v>7290960.8746560263</v>
      </c>
      <c r="R80" s="381" t="e">
        <f t="shared" si="102"/>
        <v>#DIV/0!</v>
      </c>
      <c r="S80" s="394" t="e">
        <f t="shared" si="102"/>
        <v>#DIV/0!</v>
      </c>
      <c r="T80" s="394" t="e">
        <f t="shared" si="102"/>
        <v>#DIV/0!</v>
      </c>
      <c r="U80" s="394" t="e">
        <f t="shared" si="102"/>
        <v>#DIV/0!</v>
      </c>
      <c r="V80" s="394" t="e">
        <f t="shared" si="102"/>
        <v>#DIV/0!</v>
      </c>
      <c r="W80" s="394" t="e">
        <f t="shared" si="102"/>
        <v>#DIV/0!</v>
      </c>
      <c r="X80" s="394" t="e">
        <f t="shared" si="102"/>
        <v>#DIV/0!</v>
      </c>
      <c r="Y80" s="394" t="e">
        <f t="shared" si="102"/>
        <v>#DIV/0!</v>
      </c>
      <c r="Z80" s="394" t="e">
        <f t="shared" si="102"/>
        <v>#DIV/0!</v>
      </c>
      <c r="AA80" s="394" t="e">
        <f t="shared" si="102"/>
        <v>#DIV/0!</v>
      </c>
      <c r="AB80" s="394" t="e">
        <f t="shared" si="102"/>
        <v>#DIV/0!</v>
      </c>
      <c r="AC80" s="394" t="e">
        <f t="shared" si="102"/>
        <v>#DIV/0!</v>
      </c>
      <c r="AD80" s="394" t="e">
        <f t="shared" si="102"/>
        <v>#DIV/0!</v>
      </c>
      <c r="AE80" s="394" t="e">
        <f t="shared" si="102"/>
        <v>#DIV/0!</v>
      </c>
      <c r="AF80" s="394" t="e">
        <f t="shared" si="102"/>
        <v>#DIV/0!</v>
      </c>
      <c r="AG80" s="394" t="e">
        <f t="shared" si="102"/>
        <v>#DIV/0!</v>
      </c>
      <c r="AH80" s="394" t="e">
        <f t="shared" si="102"/>
        <v>#DIV/0!</v>
      </c>
      <c r="AI80" s="394" t="e">
        <f t="shared" si="102"/>
        <v>#DIV/0!</v>
      </c>
      <c r="AJ80" s="394" t="e">
        <f t="shared" si="102"/>
        <v>#DIV/0!</v>
      </c>
      <c r="AK80" s="394" t="e">
        <f t="shared" si="102"/>
        <v>#DIV/0!</v>
      </c>
      <c r="AL80" s="394" t="e">
        <f t="shared" ref="AL80:AQ89" si="103">$AK80*AL$14</f>
        <v>#DIV/0!</v>
      </c>
      <c r="AM80" s="394" t="e">
        <f t="shared" si="103"/>
        <v>#DIV/0!</v>
      </c>
      <c r="AN80" s="394" t="e">
        <f t="shared" si="103"/>
        <v>#DIV/0!</v>
      </c>
      <c r="AO80" s="394" t="e">
        <f t="shared" si="103"/>
        <v>#DIV/0!</v>
      </c>
      <c r="AP80" s="394" t="e">
        <f t="shared" si="103"/>
        <v>#DIV/0!</v>
      </c>
      <c r="AQ80" s="394" t="e">
        <f t="shared" si="103"/>
        <v>#DIV/0!</v>
      </c>
      <c r="AR80" s="381" t="e">
        <f t="shared" ref="AR80:AR102" si="104">$Q80*AR$14</f>
        <v>#DIV/0!</v>
      </c>
      <c r="AS80" s="394" t="e">
        <f t="shared" ref="AS80:BO80" si="105">AS16+AS47</f>
        <v>#DIV/0!</v>
      </c>
      <c r="AT80" s="394" t="e">
        <f t="shared" si="105"/>
        <v>#DIV/0!</v>
      </c>
      <c r="AU80" s="394" t="e">
        <f t="shared" si="105"/>
        <v>#DIV/0!</v>
      </c>
      <c r="AV80" s="394" t="e">
        <f t="shared" si="105"/>
        <v>#DIV/0!</v>
      </c>
      <c r="AW80" s="381" t="e">
        <f t="shared" si="105"/>
        <v>#DIV/0!</v>
      </c>
      <c r="AX80" s="394" t="e">
        <f t="shared" si="105"/>
        <v>#DIV/0!</v>
      </c>
      <c r="AY80" s="394" t="e">
        <f t="shared" si="105"/>
        <v>#DIV/0!</v>
      </c>
      <c r="AZ80" s="394" t="e">
        <f t="shared" si="105"/>
        <v>#DIV/0!</v>
      </c>
      <c r="BA80" s="394" t="e">
        <f t="shared" si="105"/>
        <v>#DIV/0!</v>
      </c>
      <c r="BB80" s="394" t="e">
        <f t="shared" si="105"/>
        <v>#DIV/0!</v>
      </c>
      <c r="BC80" s="381" t="e">
        <f t="shared" si="105"/>
        <v>#DIV/0!</v>
      </c>
      <c r="BD80" s="394" t="e">
        <f t="shared" si="105"/>
        <v>#DIV/0!</v>
      </c>
      <c r="BE80" s="394" t="e">
        <f t="shared" si="105"/>
        <v>#DIV/0!</v>
      </c>
      <c r="BF80" s="394" t="e">
        <f t="shared" si="105"/>
        <v>#DIV/0!</v>
      </c>
      <c r="BG80" s="381" t="e">
        <f t="shared" si="105"/>
        <v>#DIV/0!</v>
      </c>
      <c r="BH80" s="394" t="e">
        <f t="shared" si="105"/>
        <v>#DIV/0!</v>
      </c>
      <c r="BI80" s="394" t="e">
        <f t="shared" si="105"/>
        <v>#DIV/0!</v>
      </c>
      <c r="BJ80" s="394" t="e">
        <f t="shared" si="105"/>
        <v>#DIV/0!</v>
      </c>
      <c r="BK80" s="381" t="e">
        <f t="shared" si="105"/>
        <v>#DIV/0!</v>
      </c>
      <c r="BL80" s="394" t="e">
        <f t="shared" si="105"/>
        <v>#DIV/0!</v>
      </c>
      <c r="BM80" s="394" t="e">
        <f t="shared" si="105"/>
        <v>#DIV/0!</v>
      </c>
      <c r="BN80" s="394" t="e">
        <f t="shared" si="105"/>
        <v>#DIV/0!</v>
      </c>
      <c r="BO80" s="394" t="e">
        <f t="shared" si="105"/>
        <v>#DIV/0!</v>
      </c>
    </row>
    <row r="81" spans="1:67" s="432" customFormat="1" ht="15.75" x14ac:dyDescent="0.25">
      <c r="A81" s="387" t="s">
        <v>589</v>
      </c>
      <c r="B81" s="364">
        <v>213</v>
      </c>
      <c r="C81" s="984"/>
      <c r="D81" s="984"/>
      <c r="E81" s="394" t="s">
        <v>86</v>
      </c>
      <c r="F81" s="394" t="s">
        <v>86</v>
      </c>
      <c r="G81" s="394" t="s">
        <v>86</v>
      </c>
      <c r="H81" s="394" t="s">
        <v>86</v>
      </c>
      <c r="I81" s="394" t="s">
        <v>86</v>
      </c>
      <c r="J81" s="394" t="s">
        <v>86</v>
      </c>
      <c r="K81" s="394" t="s">
        <v>86</v>
      </c>
      <c r="L81" s="394" t="s">
        <v>86</v>
      </c>
      <c r="M81" s="435">
        <f t="shared" ref="M81:AK81" si="106">M17+M48</f>
        <v>2201870.1841461197</v>
      </c>
      <c r="N81" s="394">
        <f t="shared" si="106"/>
        <v>48173.831999999995</v>
      </c>
      <c r="O81" s="435">
        <f t="shared" si="106"/>
        <v>2201870.1841461197</v>
      </c>
      <c r="P81" s="394">
        <f t="shared" si="106"/>
        <v>0</v>
      </c>
      <c r="Q81" s="381">
        <f t="shared" si="106"/>
        <v>2201870.1841461197</v>
      </c>
      <c r="R81" s="381" t="e">
        <f t="shared" si="106"/>
        <v>#DIV/0!</v>
      </c>
      <c r="S81" s="394" t="e">
        <f t="shared" si="106"/>
        <v>#DIV/0!</v>
      </c>
      <c r="T81" s="394" t="e">
        <f t="shared" si="106"/>
        <v>#DIV/0!</v>
      </c>
      <c r="U81" s="394" t="e">
        <f t="shared" si="106"/>
        <v>#DIV/0!</v>
      </c>
      <c r="V81" s="394" t="e">
        <f t="shared" si="106"/>
        <v>#DIV/0!</v>
      </c>
      <c r="W81" s="394" t="e">
        <f t="shared" si="106"/>
        <v>#DIV/0!</v>
      </c>
      <c r="X81" s="394" t="e">
        <f t="shared" si="106"/>
        <v>#DIV/0!</v>
      </c>
      <c r="Y81" s="394" t="e">
        <f t="shared" si="106"/>
        <v>#DIV/0!</v>
      </c>
      <c r="Z81" s="394" t="e">
        <f t="shared" si="106"/>
        <v>#DIV/0!</v>
      </c>
      <c r="AA81" s="394" t="e">
        <f t="shared" si="106"/>
        <v>#DIV/0!</v>
      </c>
      <c r="AB81" s="394" t="e">
        <f t="shared" si="106"/>
        <v>#DIV/0!</v>
      </c>
      <c r="AC81" s="394" t="e">
        <f t="shared" si="106"/>
        <v>#DIV/0!</v>
      </c>
      <c r="AD81" s="394" t="e">
        <f t="shared" si="106"/>
        <v>#DIV/0!</v>
      </c>
      <c r="AE81" s="394" t="e">
        <f t="shared" si="106"/>
        <v>#DIV/0!</v>
      </c>
      <c r="AF81" s="394" t="e">
        <f t="shared" si="106"/>
        <v>#DIV/0!</v>
      </c>
      <c r="AG81" s="394" t="e">
        <f t="shared" si="106"/>
        <v>#DIV/0!</v>
      </c>
      <c r="AH81" s="394" t="e">
        <f t="shared" si="106"/>
        <v>#DIV/0!</v>
      </c>
      <c r="AI81" s="394" t="e">
        <f t="shared" si="106"/>
        <v>#DIV/0!</v>
      </c>
      <c r="AJ81" s="394" t="e">
        <f t="shared" si="106"/>
        <v>#DIV/0!</v>
      </c>
      <c r="AK81" s="394" t="e">
        <f t="shared" si="106"/>
        <v>#DIV/0!</v>
      </c>
      <c r="AL81" s="394" t="e">
        <f t="shared" si="103"/>
        <v>#DIV/0!</v>
      </c>
      <c r="AM81" s="394" t="e">
        <f t="shared" si="103"/>
        <v>#DIV/0!</v>
      </c>
      <c r="AN81" s="394" t="e">
        <f t="shared" si="103"/>
        <v>#DIV/0!</v>
      </c>
      <c r="AO81" s="394" t="e">
        <f t="shared" si="103"/>
        <v>#DIV/0!</v>
      </c>
      <c r="AP81" s="394" t="e">
        <f t="shared" si="103"/>
        <v>#DIV/0!</v>
      </c>
      <c r="AQ81" s="394" t="e">
        <f t="shared" si="103"/>
        <v>#DIV/0!</v>
      </c>
      <c r="AR81" s="381" t="e">
        <f t="shared" si="104"/>
        <v>#DIV/0!</v>
      </c>
      <c r="AS81" s="394" t="e">
        <f t="shared" ref="AS81:BO81" si="107">AS17+AS48</f>
        <v>#DIV/0!</v>
      </c>
      <c r="AT81" s="394" t="e">
        <f t="shared" si="107"/>
        <v>#DIV/0!</v>
      </c>
      <c r="AU81" s="394" t="e">
        <f t="shared" si="107"/>
        <v>#DIV/0!</v>
      </c>
      <c r="AV81" s="394" t="e">
        <f t="shared" si="107"/>
        <v>#DIV/0!</v>
      </c>
      <c r="AW81" s="381" t="e">
        <f t="shared" si="107"/>
        <v>#DIV/0!</v>
      </c>
      <c r="AX81" s="394" t="e">
        <f t="shared" si="107"/>
        <v>#DIV/0!</v>
      </c>
      <c r="AY81" s="394" t="e">
        <f t="shared" si="107"/>
        <v>#DIV/0!</v>
      </c>
      <c r="AZ81" s="394" t="e">
        <f t="shared" si="107"/>
        <v>#DIV/0!</v>
      </c>
      <c r="BA81" s="394" t="e">
        <f t="shared" si="107"/>
        <v>#DIV/0!</v>
      </c>
      <c r="BB81" s="394" t="e">
        <f t="shared" si="107"/>
        <v>#DIV/0!</v>
      </c>
      <c r="BC81" s="381" t="e">
        <f t="shared" si="107"/>
        <v>#DIV/0!</v>
      </c>
      <c r="BD81" s="394" t="e">
        <f t="shared" si="107"/>
        <v>#DIV/0!</v>
      </c>
      <c r="BE81" s="394" t="e">
        <f t="shared" si="107"/>
        <v>#DIV/0!</v>
      </c>
      <c r="BF81" s="394" t="e">
        <f t="shared" si="107"/>
        <v>#DIV/0!</v>
      </c>
      <c r="BG81" s="381" t="e">
        <f t="shared" si="107"/>
        <v>#DIV/0!</v>
      </c>
      <c r="BH81" s="394" t="e">
        <f t="shared" si="107"/>
        <v>#DIV/0!</v>
      </c>
      <c r="BI81" s="394" t="e">
        <f t="shared" si="107"/>
        <v>#DIV/0!</v>
      </c>
      <c r="BJ81" s="394" t="e">
        <f t="shared" si="107"/>
        <v>#DIV/0!</v>
      </c>
      <c r="BK81" s="381" t="e">
        <f t="shared" si="107"/>
        <v>#DIV/0!</v>
      </c>
      <c r="BL81" s="394" t="e">
        <f t="shared" si="107"/>
        <v>#DIV/0!</v>
      </c>
      <c r="BM81" s="394" t="e">
        <f t="shared" si="107"/>
        <v>#DIV/0!</v>
      </c>
      <c r="BN81" s="394" t="e">
        <f t="shared" si="107"/>
        <v>#DIV/0!</v>
      </c>
      <c r="BO81" s="394" t="e">
        <f t="shared" si="107"/>
        <v>#DIV/0!</v>
      </c>
    </row>
    <row r="82" spans="1:67" s="432" customFormat="1" ht="15.75" x14ac:dyDescent="0.25">
      <c r="A82" s="387" t="s">
        <v>491</v>
      </c>
      <c r="B82" s="364">
        <v>212</v>
      </c>
      <c r="C82" s="984"/>
      <c r="D82" s="984"/>
      <c r="E82" s="394" t="s">
        <v>86</v>
      </c>
      <c r="F82" s="394" t="s">
        <v>86</v>
      </c>
      <c r="G82" s="394" t="s">
        <v>86</v>
      </c>
      <c r="H82" s="394" t="s">
        <v>86</v>
      </c>
      <c r="I82" s="394" t="s">
        <v>86</v>
      </c>
      <c r="J82" s="394" t="s">
        <v>86</v>
      </c>
      <c r="K82" s="394" t="s">
        <v>86</v>
      </c>
      <c r="L82" s="394" t="s">
        <v>86</v>
      </c>
      <c r="M82" s="435">
        <f t="shared" ref="M82:AK82" si="108">M33+M63</f>
        <v>0</v>
      </c>
      <c r="N82" s="394">
        <f t="shared" si="108"/>
        <v>0</v>
      </c>
      <c r="O82" s="435">
        <f t="shared" si="108"/>
        <v>0</v>
      </c>
      <c r="P82" s="394">
        <f t="shared" si="108"/>
        <v>0</v>
      </c>
      <c r="Q82" s="381">
        <f t="shared" si="108"/>
        <v>0</v>
      </c>
      <c r="R82" s="381" t="e">
        <f t="shared" si="108"/>
        <v>#DIV/0!</v>
      </c>
      <c r="S82" s="394" t="e">
        <f t="shared" si="108"/>
        <v>#DIV/0!</v>
      </c>
      <c r="T82" s="394" t="e">
        <f t="shared" si="108"/>
        <v>#DIV/0!</v>
      </c>
      <c r="U82" s="394" t="e">
        <f t="shared" si="108"/>
        <v>#DIV/0!</v>
      </c>
      <c r="V82" s="394" t="e">
        <f t="shared" si="108"/>
        <v>#DIV/0!</v>
      </c>
      <c r="W82" s="394" t="e">
        <f t="shared" si="108"/>
        <v>#DIV/0!</v>
      </c>
      <c r="X82" s="394" t="e">
        <f t="shared" si="108"/>
        <v>#DIV/0!</v>
      </c>
      <c r="Y82" s="394" t="e">
        <f t="shared" si="108"/>
        <v>#DIV/0!</v>
      </c>
      <c r="Z82" s="394" t="e">
        <f t="shared" si="108"/>
        <v>#DIV/0!</v>
      </c>
      <c r="AA82" s="394" t="e">
        <f t="shared" si="108"/>
        <v>#DIV/0!</v>
      </c>
      <c r="AB82" s="394" t="e">
        <f t="shared" si="108"/>
        <v>#DIV/0!</v>
      </c>
      <c r="AC82" s="394" t="e">
        <f t="shared" si="108"/>
        <v>#DIV/0!</v>
      </c>
      <c r="AD82" s="394" t="e">
        <f t="shared" si="108"/>
        <v>#DIV/0!</v>
      </c>
      <c r="AE82" s="394" t="e">
        <f t="shared" si="108"/>
        <v>#DIV/0!</v>
      </c>
      <c r="AF82" s="394" t="e">
        <f t="shared" si="108"/>
        <v>#DIV/0!</v>
      </c>
      <c r="AG82" s="394" t="e">
        <f t="shared" si="108"/>
        <v>#DIV/0!</v>
      </c>
      <c r="AH82" s="394" t="e">
        <f t="shared" si="108"/>
        <v>#DIV/0!</v>
      </c>
      <c r="AI82" s="394" t="e">
        <f t="shared" si="108"/>
        <v>#DIV/0!</v>
      </c>
      <c r="AJ82" s="394" t="e">
        <f t="shared" si="108"/>
        <v>#DIV/0!</v>
      </c>
      <c r="AK82" s="394" t="e">
        <f t="shared" si="108"/>
        <v>#DIV/0!</v>
      </c>
      <c r="AL82" s="394" t="e">
        <f t="shared" si="103"/>
        <v>#DIV/0!</v>
      </c>
      <c r="AM82" s="394" t="e">
        <f t="shared" si="103"/>
        <v>#DIV/0!</v>
      </c>
      <c r="AN82" s="394" t="e">
        <f t="shared" si="103"/>
        <v>#DIV/0!</v>
      </c>
      <c r="AO82" s="394" t="e">
        <f t="shared" si="103"/>
        <v>#DIV/0!</v>
      </c>
      <c r="AP82" s="394" t="e">
        <f t="shared" si="103"/>
        <v>#DIV/0!</v>
      </c>
      <c r="AQ82" s="394" t="e">
        <f t="shared" si="103"/>
        <v>#DIV/0!</v>
      </c>
      <c r="AR82" s="381" t="e">
        <f t="shared" si="104"/>
        <v>#DIV/0!</v>
      </c>
      <c r="AS82" s="394" t="e">
        <f t="shared" ref="AS82:BO82" si="109">AS33+AS63</f>
        <v>#DIV/0!</v>
      </c>
      <c r="AT82" s="394" t="e">
        <f t="shared" si="109"/>
        <v>#DIV/0!</v>
      </c>
      <c r="AU82" s="394" t="e">
        <f t="shared" si="109"/>
        <v>#DIV/0!</v>
      </c>
      <c r="AV82" s="394" t="e">
        <f t="shared" si="109"/>
        <v>#DIV/0!</v>
      </c>
      <c r="AW82" s="381" t="e">
        <f t="shared" si="109"/>
        <v>#DIV/0!</v>
      </c>
      <c r="AX82" s="394" t="e">
        <f t="shared" si="109"/>
        <v>#DIV/0!</v>
      </c>
      <c r="AY82" s="394" t="e">
        <f t="shared" si="109"/>
        <v>#DIV/0!</v>
      </c>
      <c r="AZ82" s="394" t="e">
        <f t="shared" si="109"/>
        <v>#DIV/0!</v>
      </c>
      <c r="BA82" s="394" t="e">
        <f t="shared" si="109"/>
        <v>#DIV/0!</v>
      </c>
      <c r="BB82" s="394" t="e">
        <f t="shared" si="109"/>
        <v>#DIV/0!</v>
      </c>
      <c r="BC82" s="381" t="e">
        <f t="shared" si="109"/>
        <v>#DIV/0!</v>
      </c>
      <c r="BD82" s="394" t="e">
        <f t="shared" si="109"/>
        <v>#DIV/0!</v>
      </c>
      <c r="BE82" s="394" t="e">
        <f t="shared" si="109"/>
        <v>#DIV/0!</v>
      </c>
      <c r="BF82" s="394" t="e">
        <f t="shared" si="109"/>
        <v>#DIV/0!</v>
      </c>
      <c r="BG82" s="381" t="e">
        <f t="shared" si="109"/>
        <v>#DIV/0!</v>
      </c>
      <c r="BH82" s="394" t="e">
        <f t="shared" si="109"/>
        <v>#DIV/0!</v>
      </c>
      <c r="BI82" s="394" t="e">
        <f t="shared" si="109"/>
        <v>#DIV/0!</v>
      </c>
      <c r="BJ82" s="394" t="e">
        <f t="shared" si="109"/>
        <v>#DIV/0!</v>
      </c>
      <c r="BK82" s="381" t="e">
        <f t="shared" si="109"/>
        <v>#DIV/0!</v>
      </c>
      <c r="BL82" s="394" t="e">
        <f t="shared" si="109"/>
        <v>#DIV/0!</v>
      </c>
      <c r="BM82" s="394" t="e">
        <f t="shared" si="109"/>
        <v>#DIV/0!</v>
      </c>
      <c r="BN82" s="394" t="e">
        <f t="shared" si="109"/>
        <v>#DIV/0!</v>
      </c>
      <c r="BO82" s="394" t="e">
        <f t="shared" si="109"/>
        <v>#DIV/0!</v>
      </c>
    </row>
    <row r="83" spans="1:67" s="432" customFormat="1" ht="15.75" x14ac:dyDescent="0.25">
      <c r="A83" s="400" t="s">
        <v>493</v>
      </c>
      <c r="B83" s="364">
        <v>221</v>
      </c>
      <c r="C83" s="984"/>
      <c r="D83" s="984"/>
      <c r="E83" s="394" t="s">
        <v>86</v>
      </c>
      <c r="F83" s="394" t="s">
        <v>86</v>
      </c>
      <c r="G83" s="394" t="s">
        <v>86</v>
      </c>
      <c r="H83" s="394" t="s">
        <v>86</v>
      </c>
      <c r="I83" s="394" t="s">
        <v>86</v>
      </c>
      <c r="J83" s="394" t="s">
        <v>86</v>
      </c>
      <c r="K83" s="394" t="s">
        <v>86</v>
      </c>
      <c r="L83" s="394" t="s">
        <v>86</v>
      </c>
      <c r="M83" s="435">
        <f t="shared" ref="M83:P84" si="110">M64+M20</f>
        <v>0</v>
      </c>
      <c r="N83" s="435">
        <f t="shared" si="110"/>
        <v>0</v>
      </c>
      <c r="O83" s="435">
        <f t="shared" si="110"/>
        <v>0</v>
      </c>
      <c r="P83" s="435">
        <f t="shared" si="110"/>
        <v>0</v>
      </c>
      <c r="Q83" s="381">
        <f t="shared" ref="Q83:AK83" si="111">Q20+Q64</f>
        <v>0</v>
      </c>
      <c r="R83" s="381" t="e">
        <f t="shared" si="111"/>
        <v>#DIV/0!</v>
      </c>
      <c r="S83" s="394" t="e">
        <f t="shared" si="111"/>
        <v>#DIV/0!</v>
      </c>
      <c r="T83" s="394" t="e">
        <f t="shared" si="111"/>
        <v>#DIV/0!</v>
      </c>
      <c r="U83" s="394" t="e">
        <f t="shared" si="111"/>
        <v>#DIV/0!</v>
      </c>
      <c r="V83" s="394" t="e">
        <f t="shared" si="111"/>
        <v>#DIV/0!</v>
      </c>
      <c r="W83" s="394" t="e">
        <f t="shared" si="111"/>
        <v>#DIV/0!</v>
      </c>
      <c r="X83" s="394" t="e">
        <f t="shared" si="111"/>
        <v>#DIV/0!</v>
      </c>
      <c r="Y83" s="394" t="e">
        <f t="shared" si="111"/>
        <v>#DIV/0!</v>
      </c>
      <c r="Z83" s="394" t="e">
        <f t="shared" si="111"/>
        <v>#DIV/0!</v>
      </c>
      <c r="AA83" s="394" t="e">
        <f t="shared" si="111"/>
        <v>#DIV/0!</v>
      </c>
      <c r="AB83" s="394" t="e">
        <f t="shared" si="111"/>
        <v>#DIV/0!</v>
      </c>
      <c r="AC83" s="394" t="e">
        <f t="shared" si="111"/>
        <v>#DIV/0!</v>
      </c>
      <c r="AD83" s="394" t="e">
        <f t="shared" si="111"/>
        <v>#DIV/0!</v>
      </c>
      <c r="AE83" s="394" t="e">
        <f t="shared" si="111"/>
        <v>#DIV/0!</v>
      </c>
      <c r="AF83" s="394" t="e">
        <f t="shared" si="111"/>
        <v>#DIV/0!</v>
      </c>
      <c r="AG83" s="394" t="e">
        <f t="shared" si="111"/>
        <v>#DIV/0!</v>
      </c>
      <c r="AH83" s="394" t="e">
        <f t="shared" si="111"/>
        <v>#DIV/0!</v>
      </c>
      <c r="AI83" s="394" t="e">
        <f t="shared" si="111"/>
        <v>#DIV/0!</v>
      </c>
      <c r="AJ83" s="394" t="e">
        <f t="shared" si="111"/>
        <v>#DIV/0!</v>
      </c>
      <c r="AK83" s="394" t="e">
        <f t="shared" si="111"/>
        <v>#DIV/0!</v>
      </c>
      <c r="AL83" s="394" t="e">
        <f t="shared" si="103"/>
        <v>#DIV/0!</v>
      </c>
      <c r="AM83" s="394" t="e">
        <f t="shared" si="103"/>
        <v>#DIV/0!</v>
      </c>
      <c r="AN83" s="394" t="e">
        <f t="shared" si="103"/>
        <v>#DIV/0!</v>
      </c>
      <c r="AO83" s="394" t="e">
        <f t="shared" si="103"/>
        <v>#DIV/0!</v>
      </c>
      <c r="AP83" s="394" t="e">
        <f t="shared" si="103"/>
        <v>#DIV/0!</v>
      </c>
      <c r="AQ83" s="394" t="e">
        <f t="shared" si="103"/>
        <v>#DIV/0!</v>
      </c>
      <c r="AR83" s="381" t="e">
        <f t="shared" si="104"/>
        <v>#DIV/0!</v>
      </c>
      <c r="AS83" s="394" t="e">
        <f t="shared" ref="AS83:BO83" si="112">AS20+AS64</f>
        <v>#DIV/0!</v>
      </c>
      <c r="AT83" s="394" t="e">
        <f t="shared" si="112"/>
        <v>#DIV/0!</v>
      </c>
      <c r="AU83" s="394" t="e">
        <f t="shared" si="112"/>
        <v>#DIV/0!</v>
      </c>
      <c r="AV83" s="394" t="e">
        <f t="shared" si="112"/>
        <v>#DIV/0!</v>
      </c>
      <c r="AW83" s="381" t="e">
        <f t="shared" si="112"/>
        <v>#DIV/0!</v>
      </c>
      <c r="AX83" s="394" t="e">
        <f t="shared" si="112"/>
        <v>#DIV/0!</v>
      </c>
      <c r="AY83" s="394" t="e">
        <f t="shared" si="112"/>
        <v>#DIV/0!</v>
      </c>
      <c r="AZ83" s="394" t="e">
        <f t="shared" si="112"/>
        <v>#DIV/0!</v>
      </c>
      <c r="BA83" s="394" t="e">
        <f t="shared" si="112"/>
        <v>#DIV/0!</v>
      </c>
      <c r="BB83" s="394" t="e">
        <f t="shared" si="112"/>
        <v>#DIV/0!</v>
      </c>
      <c r="BC83" s="381" t="e">
        <f t="shared" si="112"/>
        <v>#DIV/0!</v>
      </c>
      <c r="BD83" s="394" t="e">
        <f t="shared" si="112"/>
        <v>#DIV/0!</v>
      </c>
      <c r="BE83" s="394" t="e">
        <f t="shared" si="112"/>
        <v>#DIV/0!</v>
      </c>
      <c r="BF83" s="394" t="e">
        <f t="shared" si="112"/>
        <v>#DIV/0!</v>
      </c>
      <c r="BG83" s="381" t="e">
        <f t="shared" si="112"/>
        <v>#DIV/0!</v>
      </c>
      <c r="BH83" s="394" t="e">
        <f t="shared" si="112"/>
        <v>#DIV/0!</v>
      </c>
      <c r="BI83" s="394" t="e">
        <f t="shared" si="112"/>
        <v>#DIV/0!</v>
      </c>
      <c r="BJ83" s="394" t="e">
        <f t="shared" si="112"/>
        <v>#DIV/0!</v>
      </c>
      <c r="BK83" s="381" t="e">
        <f t="shared" si="112"/>
        <v>#DIV/0!</v>
      </c>
      <c r="BL83" s="394" t="e">
        <f t="shared" si="112"/>
        <v>#DIV/0!</v>
      </c>
      <c r="BM83" s="394" t="e">
        <f t="shared" si="112"/>
        <v>#DIV/0!</v>
      </c>
      <c r="BN83" s="394" t="e">
        <f t="shared" si="112"/>
        <v>#DIV/0!</v>
      </c>
      <c r="BO83" s="394" t="e">
        <f t="shared" si="112"/>
        <v>#DIV/0!</v>
      </c>
    </row>
    <row r="84" spans="1:67" s="432" customFormat="1" ht="15.75" x14ac:dyDescent="0.25">
      <c r="A84" s="400" t="s">
        <v>494</v>
      </c>
      <c r="B84" s="364">
        <v>222</v>
      </c>
      <c r="C84" s="984"/>
      <c r="D84" s="984"/>
      <c r="E84" s="394" t="s">
        <v>86</v>
      </c>
      <c r="F84" s="394" t="s">
        <v>86</v>
      </c>
      <c r="G84" s="394" t="s">
        <v>86</v>
      </c>
      <c r="H84" s="394" t="s">
        <v>86</v>
      </c>
      <c r="I84" s="394" t="s">
        <v>86</v>
      </c>
      <c r="J84" s="394" t="s">
        <v>86</v>
      </c>
      <c r="K84" s="394" t="s">
        <v>86</v>
      </c>
      <c r="L84" s="394" t="s">
        <v>86</v>
      </c>
      <c r="M84" s="435">
        <f t="shared" si="110"/>
        <v>0</v>
      </c>
      <c r="N84" s="435">
        <f t="shared" si="110"/>
        <v>0</v>
      </c>
      <c r="O84" s="435">
        <f t="shared" si="110"/>
        <v>0</v>
      </c>
      <c r="P84" s="435">
        <f t="shared" si="110"/>
        <v>0</v>
      </c>
      <c r="Q84" s="381">
        <f t="shared" ref="Q84:AK84" si="113">Q21+Q65</f>
        <v>0</v>
      </c>
      <c r="R84" s="381" t="e">
        <f t="shared" si="113"/>
        <v>#DIV/0!</v>
      </c>
      <c r="S84" s="394" t="e">
        <f t="shared" si="113"/>
        <v>#DIV/0!</v>
      </c>
      <c r="T84" s="394" t="e">
        <f t="shared" si="113"/>
        <v>#DIV/0!</v>
      </c>
      <c r="U84" s="394" t="e">
        <f t="shared" si="113"/>
        <v>#DIV/0!</v>
      </c>
      <c r="V84" s="394" t="e">
        <f t="shared" si="113"/>
        <v>#DIV/0!</v>
      </c>
      <c r="W84" s="394" t="e">
        <f t="shared" si="113"/>
        <v>#DIV/0!</v>
      </c>
      <c r="X84" s="394" t="e">
        <f t="shared" si="113"/>
        <v>#DIV/0!</v>
      </c>
      <c r="Y84" s="394" t="e">
        <f t="shared" si="113"/>
        <v>#DIV/0!</v>
      </c>
      <c r="Z84" s="394" t="e">
        <f t="shared" si="113"/>
        <v>#DIV/0!</v>
      </c>
      <c r="AA84" s="394" t="e">
        <f t="shared" si="113"/>
        <v>#DIV/0!</v>
      </c>
      <c r="AB84" s="394" t="e">
        <f t="shared" si="113"/>
        <v>#DIV/0!</v>
      </c>
      <c r="AC84" s="394" t="e">
        <f t="shared" si="113"/>
        <v>#DIV/0!</v>
      </c>
      <c r="AD84" s="394" t="e">
        <f t="shared" si="113"/>
        <v>#DIV/0!</v>
      </c>
      <c r="AE84" s="394" t="e">
        <f t="shared" si="113"/>
        <v>#DIV/0!</v>
      </c>
      <c r="AF84" s="394" t="e">
        <f t="shared" si="113"/>
        <v>#DIV/0!</v>
      </c>
      <c r="AG84" s="394" t="e">
        <f t="shared" si="113"/>
        <v>#DIV/0!</v>
      </c>
      <c r="AH84" s="394" t="e">
        <f t="shared" si="113"/>
        <v>#DIV/0!</v>
      </c>
      <c r="AI84" s="394" t="e">
        <f t="shared" si="113"/>
        <v>#DIV/0!</v>
      </c>
      <c r="AJ84" s="394" t="e">
        <f t="shared" si="113"/>
        <v>#DIV/0!</v>
      </c>
      <c r="AK84" s="394" t="e">
        <f t="shared" si="113"/>
        <v>#DIV/0!</v>
      </c>
      <c r="AL84" s="394" t="e">
        <f t="shared" si="103"/>
        <v>#DIV/0!</v>
      </c>
      <c r="AM84" s="394" t="e">
        <f t="shared" si="103"/>
        <v>#DIV/0!</v>
      </c>
      <c r="AN84" s="394" t="e">
        <f t="shared" si="103"/>
        <v>#DIV/0!</v>
      </c>
      <c r="AO84" s="394" t="e">
        <f t="shared" si="103"/>
        <v>#DIV/0!</v>
      </c>
      <c r="AP84" s="394" t="e">
        <f t="shared" si="103"/>
        <v>#DIV/0!</v>
      </c>
      <c r="AQ84" s="394" t="e">
        <f t="shared" si="103"/>
        <v>#DIV/0!</v>
      </c>
      <c r="AR84" s="381" t="e">
        <f t="shared" si="104"/>
        <v>#DIV/0!</v>
      </c>
      <c r="AS84" s="394" t="e">
        <f t="shared" ref="AS84:BO84" si="114">AS21+AS65</f>
        <v>#DIV/0!</v>
      </c>
      <c r="AT84" s="394" t="e">
        <f t="shared" si="114"/>
        <v>#DIV/0!</v>
      </c>
      <c r="AU84" s="394" t="e">
        <f t="shared" si="114"/>
        <v>#DIV/0!</v>
      </c>
      <c r="AV84" s="394" t="e">
        <f t="shared" si="114"/>
        <v>#DIV/0!</v>
      </c>
      <c r="AW84" s="381" t="e">
        <f t="shared" si="114"/>
        <v>#DIV/0!</v>
      </c>
      <c r="AX84" s="394" t="e">
        <f t="shared" si="114"/>
        <v>#DIV/0!</v>
      </c>
      <c r="AY84" s="394" t="e">
        <f t="shared" si="114"/>
        <v>#DIV/0!</v>
      </c>
      <c r="AZ84" s="394" t="e">
        <f t="shared" si="114"/>
        <v>#DIV/0!</v>
      </c>
      <c r="BA84" s="394" t="e">
        <f t="shared" si="114"/>
        <v>#DIV/0!</v>
      </c>
      <c r="BB84" s="394" t="e">
        <f t="shared" si="114"/>
        <v>#DIV/0!</v>
      </c>
      <c r="BC84" s="381" t="e">
        <f t="shared" si="114"/>
        <v>#DIV/0!</v>
      </c>
      <c r="BD84" s="394" t="e">
        <f t="shared" si="114"/>
        <v>#DIV/0!</v>
      </c>
      <c r="BE84" s="394" t="e">
        <f t="shared" si="114"/>
        <v>#DIV/0!</v>
      </c>
      <c r="BF84" s="394" t="e">
        <f t="shared" si="114"/>
        <v>#DIV/0!</v>
      </c>
      <c r="BG84" s="381" t="e">
        <f t="shared" si="114"/>
        <v>#DIV/0!</v>
      </c>
      <c r="BH84" s="394" t="e">
        <f t="shared" si="114"/>
        <v>#DIV/0!</v>
      </c>
      <c r="BI84" s="394" t="e">
        <f t="shared" si="114"/>
        <v>#DIV/0!</v>
      </c>
      <c r="BJ84" s="394" t="e">
        <f t="shared" si="114"/>
        <v>#DIV/0!</v>
      </c>
      <c r="BK84" s="381" t="e">
        <f t="shared" si="114"/>
        <v>#DIV/0!</v>
      </c>
      <c r="BL84" s="394" t="e">
        <f t="shared" si="114"/>
        <v>#DIV/0!</v>
      </c>
      <c r="BM84" s="394" t="e">
        <f t="shared" si="114"/>
        <v>#DIV/0!</v>
      </c>
      <c r="BN84" s="394" t="e">
        <f t="shared" si="114"/>
        <v>#DIV/0!</v>
      </c>
      <c r="BO84" s="394" t="e">
        <f t="shared" si="114"/>
        <v>#DIV/0!</v>
      </c>
    </row>
    <row r="85" spans="1:67" s="432" customFormat="1" ht="31.5" x14ac:dyDescent="0.25">
      <c r="A85" s="400" t="s">
        <v>545</v>
      </c>
      <c r="B85" s="364" t="s">
        <v>496</v>
      </c>
      <c r="C85" s="984"/>
      <c r="D85" s="984"/>
      <c r="E85" s="394" t="s">
        <v>86</v>
      </c>
      <c r="F85" s="394" t="s">
        <v>86</v>
      </c>
      <c r="G85" s="394" t="s">
        <v>86</v>
      </c>
      <c r="H85" s="394" t="s">
        <v>86</v>
      </c>
      <c r="I85" s="394" t="s">
        <v>86</v>
      </c>
      <c r="J85" s="394" t="s">
        <v>86</v>
      </c>
      <c r="K85" s="394" t="s">
        <v>86</v>
      </c>
      <c r="L85" s="394" t="s">
        <v>86</v>
      </c>
      <c r="M85" s="435">
        <f t="shared" ref="M85:AK85" si="115">M26+M56</f>
        <v>0</v>
      </c>
      <c r="N85" s="394">
        <f t="shared" si="115"/>
        <v>0</v>
      </c>
      <c r="O85" s="435">
        <f t="shared" si="115"/>
        <v>0</v>
      </c>
      <c r="P85" s="394">
        <f t="shared" si="115"/>
        <v>0</v>
      </c>
      <c r="Q85" s="381">
        <f t="shared" si="115"/>
        <v>0</v>
      </c>
      <c r="R85" s="381" t="e">
        <f t="shared" si="115"/>
        <v>#DIV/0!</v>
      </c>
      <c r="S85" s="394" t="e">
        <f t="shared" si="115"/>
        <v>#DIV/0!</v>
      </c>
      <c r="T85" s="394" t="e">
        <f t="shared" si="115"/>
        <v>#DIV/0!</v>
      </c>
      <c r="U85" s="394" t="e">
        <f t="shared" si="115"/>
        <v>#DIV/0!</v>
      </c>
      <c r="V85" s="394" t="e">
        <f t="shared" si="115"/>
        <v>#DIV/0!</v>
      </c>
      <c r="W85" s="394" t="e">
        <f t="shared" si="115"/>
        <v>#DIV/0!</v>
      </c>
      <c r="X85" s="394" t="e">
        <f t="shared" si="115"/>
        <v>#DIV/0!</v>
      </c>
      <c r="Y85" s="394" t="e">
        <f t="shared" si="115"/>
        <v>#DIV/0!</v>
      </c>
      <c r="Z85" s="394" t="e">
        <f t="shared" si="115"/>
        <v>#DIV/0!</v>
      </c>
      <c r="AA85" s="394" t="e">
        <f t="shared" si="115"/>
        <v>#DIV/0!</v>
      </c>
      <c r="AB85" s="394" t="e">
        <f t="shared" si="115"/>
        <v>#DIV/0!</v>
      </c>
      <c r="AC85" s="394" t="e">
        <f t="shared" si="115"/>
        <v>#DIV/0!</v>
      </c>
      <c r="AD85" s="394" t="e">
        <f t="shared" si="115"/>
        <v>#DIV/0!</v>
      </c>
      <c r="AE85" s="394" t="e">
        <f t="shared" si="115"/>
        <v>#DIV/0!</v>
      </c>
      <c r="AF85" s="394" t="e">
        <f t="shared" si="115"/>
        <v>#DIV/0!</v>
      </c>
      <c r="AG85" s="394" t="e">
        <f t="shared" si="115"/>
        <v>#DIV/0!</v>
      </c>
      <c r="AH85" s="394" t="e">
        <f t="shared" si="115"/>
        <v>#DIV/0!</v>
      </c>
      <c r="AI85" s="394" t="e">
        <f t="shared" si="115"/>
        <v>#DIV/0!</v>
      </c>
      <c r="AJ85" s="394" t="e">
        <f t="shared" si="115"/>
        <v>#DIV/0!</v>
      </c>
      <c r="AK85" s="394" t="e">
        <f t="shared" si="115"/>
        <v>#DIV/0!</v>
      </c>
      <c r="AL85" s="394" t="e">
        <f t="shared" si="103"/>
        <v>#DIV/0!</v>
      </c>
      <c r="AM85" s="394" t="e">
        <f t="shared" si="103"/>
        <v>#DIV/0!</v>
      </c>
      <c r="AN85" s="394" t="e">
        <f t="shared" si="103"/>
        <v>#DIV/0!</v>
      </c>
      <c r="AO85" s="394" t="e">
        <f t="shared" si="103"/>
        <v>#DIV/0!</v>
      </c>
      <c r="AP85" s="394" t="e">
        <f t="shared" si="103"/>
        <v>#DIV/0!</v>
      </c>
      <c r="AQ85" s="394" t="e">
        <f t="shared" si="103"/>
        <v>#DIV/0!</v>
      </c>
      <c r="AR85" s="381" t="e">
        <f t="shared" si="104"/>
        <v>#DIV/0!</v>
      </c>
      <c r="AS85" s="394" t="e">
        <f t="shared" ref="AS85:BO85" si="116">AS26+AS56</f>
        <v>#DIV/0!</v>
      </c>
      <c r="AT85" s="394" t="e">
        <f t="shared" si="116"/>
        <v>#DIV/0!</v>
      </c>
      <c r="AU85" s="394" t="e">
        <f t="shared" si="116"/>
        <v>#DIV/0!</v>
      </c>
      <c r="AV85" s="394" t="e">
        <f t="shared" si="116"/>
        <v>#DIV/0!</v>
      </c>
      <c r="AW85" s="381" t="e">
        <f t="shared" si="116"/>
        <v>#DIV/0!</v>
      </c>
      <c r="AX85" s="394" t="e">
        <f t="shared" si="116"/>
        <v>#DIV/0!</v>
      </c>
      <c r="AY85" s="394" t="e">
        <f t="shared" si="116"/>
        <v>#DIV/0!</v>
      </c>
      <c r="AZ85" s="394" t="e">
        <f t="shared" si="116"/>
        <v>#DIV/0!</v>
      </c>
      <c r="BA85" s="394" t="e">
        <f t="shared" si="116"/>
        <v>#DIV/0!</v>
      </c>
      <c r="BB85" s="394" t="e">
        <f t="shared" si="116"/>
        <v>#DIV/0!</v>
      </c>
      <c r="BC85" s="381" t="e">
        <f t="shared" si="116"/>
        <v>#DIV/0!</v>
      </c>
      <c r="BD85" s="394" t="e">
        <f t="shared" si="116"/>
        <v>#DIV/0!</v>
      </c>
      <c r="BE85" s="394" t="e">
        <f t="shared" si="116"/>
        <v>#DIV/0!</v>
      </c>
      <c r="BF85" s="394" t="e">
        <f t="shared" si="116"/>
        <v>#DIV/0!</v>
      </c>
      <c r="BG85" s="381" t="e">
        <f t="shared" si="116"/>
        <v>#DIV/0!</v>
      </c>
      <c r="BH85" s="394" t="e">
        <f t="shared" si="116"/>
        <v>#DIV/0!</v>
      </c>
      <c r="BI85" s="394" t="e">
        <f t="shared" si="116"/>
        <v>#DIV/0!</v>
      </c>
      <c r="BJ85" s="394" t="e">
        <f t="shared" si="116"/>
        <v>#DIV/0!</v>
      </c>
      <c r="BK85" s="381" t="e">
        <f t="shared" si="116"/>
        <v>#DIV/0!</v>
      </c>
      <c r="BL85" s="394" t="e">
        <f t="shared" si="116"/>
        <v>#DIV/0!</v>
      </c>
      <c r="BM85" s="394" t="e">
        <f t="shared" si="116"/>
        <v>#DIV/0!</v>
      </c>
      <c r="BN85" s="394" t="e">
        <f t="shared" si="116"/>
        <v>#DIV/0!</v>
      </c>
      <c r="BO85" s="394" t="e">
        <f t="shared" si="116"/>
        <v>#DIV/0!</v>
      </c>
    </row>
    <row r="86" spans="1:67" s="432" customFormat="1" ht="15.75" x14ac:dyDescent="0.25">
      <c r="A86" s="400" t="s">
        <v>590</v>
      </c>
      <c r="B86" s="364">
        <v>223</v>
      </c>
      <c r="C86" s="984"/>
      <c r="D86" s="984"/>
      <c r="E86" s="394" t="s">
        <v>86</v>
      </c>
      <c r="F86" s="394" t="s">
        <v>86</v>
      </c>
      <c r="G86" s="394" t="s">
        <v>86</v>
      </c>
      <c r="H86" s="394" t="s">
        <v>86</v>
      </c>
      <c r="I86" s="394" t="s">
        <v>86</v>
      </c>
      <c r="J86" s="394" t="s">
        <v>86</v>
      </c>
      <c r="K86" s="394" t="s">
        <v>86</v>
      </c>
      <c r="L86" s="394" t="s">
        <v>86</v>
      </c>
      <c r="M86" s="444">
        <f t="shared" ref="M86:AK86" si="117">M22+M52</f>
        <v>0</v>
      </c>
      <c r="N86" s="394">
        <f t="shared" si="117"/>
        <v>0</v>
      </c>
      <c r="O86" s="444">
        <f t="shared" si="117"/>
        <v>0</v>
      </c>
      <c r="P86" s="394">
        <f t="shared" si="117"/>
        <v>0</v>
      </c>
      <c r="Q86" s="381">
        <f t="shared" si="117"/>
        <v>0</v>
      </c>
      <c r="R86" s="381" t="e">
        <f t="shared" si="117"/>
        <v>#DIV/0!</v>
      </c>
      <c r="S86" s="394" t="e">
        <f t="shared" si="117"/>
        <v>#DIV/0!</v>
      </c>
      <c r="T86" s="394" t="e">
        <f t="shared" si="117"/>
        <v>#DIV/0!</v>
      </c>
      <c r="U86" s="394" t="e">
        <f t="shared" si="117"/>
        <v>#DIV/0!</v>
      </c>
      <c r="V86" s="394" t="e">
        <f t="shared" si="117"/>
        <v>#DIV/0!</v>
      </c>
      <c r="W86" s="394" t="e">
        <f t="shared" si="117"/>
        <v>#DIV/0!</v>
      </c>
      <c r="X86" s="394" t="e">
        <f t="shared" si="117"/>
        <v>#DIV/0!</v>
      </c>
      <c r="Y86" s="394" t="e">
        <f t="shared" si="117"/>
        <v>#DIV/0!</v>
      </c>
      <c r="Z86" s="394" t="e">
        <f t="shared" si="117"/>
        <v>#DIV/0!</v>
      </c>
      <c r="AA86" s="394" t="e">
        <f t="shared" si="117"/>
        <v>#DIV/0!</v>
      </c>
      <c r="AB86" s="394" t="e">
        <f t="shared" si="117"/>
        <v>#DIV/0!</v>
      </c>
      <c r="AC86" s="394" t="e">
        <f t="shared" si="117"/>
        <v>#DIV/0!</v>
      </c>
      <c r="AD86" s="394" t="e">
        <f t="shared" si="117"/>
        <v>#DIV/0!</v>
      </c>
      <c r="AE86" s="394" t="e">
        <f t="shared" si="117"/>
        <v>#DIV/0!</v>
      </c>
      <c r="AF86" s="394" t="e">
        <f t="shared" si="117"/>
        <v>#DIV/0!</v>
      </c>
      <c r="AG86" s="394" t="e">
        <f t="shared" si="117"/>
        <v>#DIV/0!</v>
      </c>
      <c r="AH86" s="394" t="e">
        <f t="shared" si="117"/>
        <v>#DIV/0!</v>
      </c>
      <c r="AI86" s="394" t="e">
        <f t="shared" si="117"/>
        <v>#DIV/0!</v>
      </c>
      <c r="AJ86" s="394" t="e">
        <f t="shared" si="117"/>
        <v>#DIV/0!</v>
      </c>
      <c r="AK86" s="394" t="e">
        <f t="shared" si="117"/>
        <v>#DIV/0!</v>
      </c>
      <c r="AL86" s="394" t="e">
        <f t="shared" si="103"/>
        <v>#DIV/0!</v>
      </c>
      <c r="AM86" s="394" t="e">
        <f t="shared" si="103"/>
        <v>#DIV/0!</v>
      </c>
      <c r="AN86" s="394" t="e">
        <f t="shared" si="103"/>
        <v>#DIV/0!</v>
      </c>
      <c r="AO86" s="394" t="e">
        <f t="shared" si="103"/>
        <v>#DIV/0!</v>
      </c>
      <c r="AP86" s="394" t="e">
        <f t="shared" si="103"/>
        <v>#DIV/0!</v>
      </c>
      <c r="AQ86" s="394" t="e">
        <f t="shared" si="103"/>
        <v>#DIV/0!</v>
      </c>
      <c r="AR86" s="381" t="e">
        <f t="shared" si="104"/>
        <v>#DIV/0!</v>
      </c>
      <c r="AS86" s="394" t="e">
        <f t="shared" ref="AS86:BO86" si="118">AS22+AS52</f>
        <v>#DIV/0!</v>
      </c>
      <c r="AT86" s="394" t="e">
        <f t="shared" si="118"/>
        <v>#DIV/0!</v>
      </c>
      <c r="AU86" s="394" t="e">
        <f t="shared" si="118"/>
        <v>#DIV/0!</v>
      </c>
      <c r="AV86" s="394" t="e">
        <f t="shared" si="118"/>
        <v>#DIV/0!</v>
      </c>
      <c r="AW86" s="381" t="e">
        <f t="shared" si="118"/>
        <v>#DIV/0!</v>
      </c>
      <c r="AX86" s="394" t="e">
        <f t="shared" si="118"/>
        <v>#DIV/0!</v>
      </c>
      <c r="AY86" s="394" t="e">
        <f t="shared" si="118"/>
        <v>#DIV/0!</v>
      </c>
      <c r="AZ86" s="394" t="e">
        <f t="shared" si="118"/>
        <v>#DIV/0!</v>
      </c>
      <c r="BA86" s="394" t="e">
        <f t="shared" si="118"/>
        <v>#DIV/0!</v>
      </c>
      <c r="BB86" s="394" t="e">
        <f t="shared" si="118"/>
        <v>#DIV/0!</v>
      </c>
      <c r="BC86" s="381" t="e">
        <f t="shared" si="118"/>
        <v>#DIV/0!</v>
      </c>
      <c r="BD86" s="394" t="e">
        <f t="shared" si="118"/>
        <v>#DIV/0!</v>
      </c>
      <c r="BE86" s="394" t="e">
        <f t="shared" si="118"/>
        <v>#DIV/0!</v>
      </c>
      <c r="BF86" s="394" t="e">
        <f t="shared" si="118"/>
        <v>#DIV/0!</v>
      </c>
      <c r="BG86" s="381" t="e">
        <f t="shared" si="118"/>
        <v>#DIV/0!</v>
      </c>
      <c r="BH86" s="394" t="e">
        <f t="shared" si="118"/>
        <v>#DIV/0!</v>
      </c>
      <c r="BI86" s="394" t="e">
        <f t="shared" si="118"/>
        <v>#DIV/0!</v>
      </c>
      <c r="BJ86" s="394" t="e">
        <f t="shared" si="118"/>
        <v>#DIV/0!</v>
      </c>
      <c r="BK86" s="381" t="e">
        <f t="shared" si="118"/>
        <v>#DIV/0!</v>
      </c>
      <c r="BL86" s="394" t="e">
        <f t="shared" si="118"/>
        <v>#DIV/0!</v>
      </c>
      <c r="BM86" s="394" t="e">
        <f t="shared" si="118"/>
        <v>#DIV/0!</v>
      </c>
      <c r="BN86" s="394" t="e">
        <f t="shared" si="118"/>
        <v>#DIV/0!</v>
      </c>
      <c r="BO86" s="394" t="e">
        <f t="shared" si="118"/>
        <v>#DIV/0!</v>
      </c>
    </row>
    <row r="87" spans="1:67" s="432" customFormat="1" ht="15.75" customHeight="1" x14ac:dyDescent="0.25">
      <c r="A87" s="488" t="s">
        <v>591</v>
      </c>
      <c r="B87" s="364" t="s">
        <v>538</v>
      </c>
      <c r="C87" s="984"/>
      <c r="D87" s="984"/>
      <c r="E87" s="394" t="s">
        <v>86</v>
      </c>
      <c r="F87" s="394" t="s">
        <v>86</v>
      </c>
      <c r="G87" s="394" t="s">
        <v>86</v>
      </c>
      <c r="H87" s="394" t="s">
        <v>86</v>
      </c>
      <c r="I87" s="394" t="s">
        <v>86</v>
      </c>
      <c r="J87" s="394" t="s">
        <v>86</v>
      </c>
      <c r="K87" s="394" t="s">
        <v>86</v>
      </c>
      <c r="L87" s="394" t="s">
        <v>86</v>
      </c>
      <c r="M87" s="444">
        <f t="shared" ref="M87:AK87" si="119">M23+M53</f>
        <v>0</v>
      </c>
      <c r="N87" s="394">
        <f t="shared" si="119"/>
        <v>0</v>
      </c>
      <c r="O87" s="444">
        <f t="shared" si="119"/>
        <v>0</v>
      </c>
      <c r="P87" s="394">
        <f t="shared" si="119"/>
        <v>0</v>
      </c>
      <c r="Q87" s="381">
        <f t="shared" si="119"/>
        <v>0</v>
      </c>
      <c r="R87" s="381" t="e">
        <f t="shared" si="119"/>
        <v>#DIV/0!</v>
      </c>
      <c r="S87" s="394" t="e">
        <f t="shared" si="119"/>
        <v>#DIV/0!</v>
      </c>
      <c r="T87" s="394" t="e">
        <f t="shared" si="119"/>
        <v>#DIV/0!</v>
      </c>
      <c r="U87" s="394" t="e">
        <f t="shared" si="119"/>
        <v>#DIV/0!</v>
      </c>
      <c r="V87" s="394" t="e">
        <f t="shared" si="119"/>
        <v>#DIV/0!</v>
      </c>
      <c r="W87" s="394" t="e">
        <f t="shared" si="119"/>
        <v>#DIV/0!</v>
      </c>
      <c r="X87" s="394" t="e">
        <f t="shared" si="119"/>
        <v>#DIV/0!</v>
      </c>
      <c r="Y87" s="394" t="e">
        <f t="shared" si="119"/>
        <v>#DIV/0!</v>
      </c>
      <c r="Z87" s="394" t="e">
        <f t="shared" si="119"/>
        <v>#DIV/0!</v>
      </c>
      <c r="AA87" s="394" t="e">
        <f t="shared" si="119"/>
        <v>#DIV/0!</v>
      </c>
      <c r="AB87" s="394" t="e">
        <f t="shared" si="119"/>
        <v>#DIV/0!</v>
      </c>
      <c r="AC87" s="394" t="e">
        <f t="shared" si="119"/>
        <v>#DIV/0!</v>
      </c>
      <c r="AD87" s="394" t="e">
        <f t="shared" si="119"/>
        <v>#DIV/0!</v>
      </c>
      <c r="AE87" s="394" t="e">
        <f t="shared" si="119"/>
        <v>#DIV/0!</v>
      </c>
      <c r="AF87" s="394" t="e">
        <f t="shared" si="119"/>
        <v>#DIV/0!</v>
      </c>
      <c r="AG87" s="394" t="e">
        <f t="shared" si="119"/>
        <v>#DIV/0!</v>
      </c>
      <c r="AH87" s="394" t="e">
        <f t="shared" si="119"/>
        <v>#DIV/0!</v>
      </c>
      <c r="AI87" s="394" t="e">
        <f t="shared" si="119"/>
        <v>#DIV/0!</v>
      </c>
      <c r="AJ87" s="394" t="e">
        <f t="shared" si="119"/>
        <v>#DIV/0!</v>
      </c>
      <c r="AK87" s="394" t="e">
        <f t="shared" si="119"/>
        <v>#DIV/0!</v>
      </c>
      <c r="AL87" s="394" t="e">
        <f t="shared" si="103"/>
        <v>#DIV/0!</v>
      </c>
      <c r="AM87" s="394" t="e">
        <f t="shared" si="103"/>
        <v>#DIV/0!</v>
      </c>
      <c r="AN87" s="394" t="e">
        <f t="shared" si="103"/>
        <v>#DIV/0!</v>
      </c>
      <c r="AO87" s="394" t="e">
        <f t="shared" si="103"/>
        <v>#DIV/0!</v>
      </c>
      <c r="AP87" s="394" t="e">
        <f t="shared" si="103"/>
        <v>#DIV/0!</v>
      </c>
      <c r="AQ87" s="394" t="e">
        <f t="shared" si="103"/>
        <v>#DIV/0!</v>
      </c>
      <c r="AR87" s="381" t="e">
        <f t="shared" si="104"/>
        <v>#DIV/0!</v>
      </c>
      <c r="AS87" s="394" t="e">
        <f t="shared" ref="AS87:BO87" si="120">AS23+AS53</f>
        <v>#DIV/0!</v>
      </c>
      <c r="AT87" s="394" t="e">
        <f t="shared" si="120"/>
        <v>#DIV/0!</v>
      </c>
      <c r="AU87" s="394" t="e">
        <f t="shared" si="120"/>
        <v>#DIV/0!</v>
      </c>
      <c r="AV87" s="394" t="e">
        <f t="shared" si="120"/>
        <v>#DIV/0!</v>
      </c>
      <c r="AW87" s="381" t="e">
        <f t="shared" si="120"/>
        <v>#DIV/0!</v>
      </c>
      <c r="AX87" s="394" t="e">
        <f t="shared" si="120"/>
        <v>#DIV/0!</v>
      </c>
      <c r="AY87" s="394" t="e">
        <f t="shared" si="120"/>
        <v>#DIV/0!</v>
      </c>
      <c r="AZ87" s="394" t="e">
        <f t="shared" si="120"/>
        <v>#DIV/0!</v>
      </c>
      <c r="BA87" s="394" t="e">
        <f t="shared" si="120"/>
        <v>#DIV/0!</v>
      </c>
      <c r="BB87" s="394" t="e">
        <f t="shared" si="120"/>
        <v>#DIV/0!</v>
      </c>
      <c r="BC87" s="381" t="e">
        <f t="shared" si="120"/>
        <v>#DIV/0!</v>
      </c>
      <c r="BD87" s="394" t="e">
        <f t="shared" si="120"/>
        <v>#DIV/0!</v>
      </c>
      <c r="BE87" s="394" t="e">
        <f t="shared" si="120"/>
        <v>#DIV/0!</v>
      </c>
      <c r="BF87" s="394" t="e">
        <f t="shared" si="120"/>
        <v>#DIV/0!</v>
      </c>
      <c r="BG87" s="381" t="e">
        <f t="shared" si="120"/>
        <v>#DIV/0!</v>
      </c>
      <c r="BH87" s="394" t="e">
        <f t="shared" si="120"/>
        <v>#DIV/0!</v>
      </c>
      <c r="BI87" s="394" t="e">
        <f t="shared" si="120"/>
        <v>#DIV/0!</v>
      </c>
      <c r="BJ87" s="394" t="e">
        <f t="shared" si="120"/>
        <v>#DIV/0!</v>
      </c>
      <c r="BK87" s="381" t="e">
        <f t="shared" si="120"/>
        <v>#DIV/0!</v>
      </c>
      <c r="BL87" s="394" t="e">
        <f t="shared" si="120"/>
        <v>#DIV/0!</v>
      </c>
      <c r="BM87" s="394" t="e">
        <f t="shared" si="120"/>
        <v>#DIV/0!</v>
      </c>
      <c r="BN87" s="394" t="e">
        <f t="shared" si="120"/>
        <v>#DIV/0!</v>
      </c>
      <c r="BO87" s="394" t="e">
        <f t="shared" si="120"/>
        <v>#DIV/0!</v>
      </c>
    </row>
    <row r="88" spans="1:67" s="432" customFormat="1" ht="15.75" x14ac:dyDescent="0.25">
      <c r="A88" s="488" t="s">
        <v>592</v>
      </c>
      <c r="B88" s="364" t="s">
        <v>541</v>
      </c>
      <c r="C88" s="984"/>
      <c r="D88" s="984"/>
      <c r="E88" s="394" t="s">
        <v>86</v>
      </c>
      <c r="F88" s="394" t="s">
        <v>86</v>
      </c>
      <c r="G88" s="394" t="s">
        <v>86</v>
      </c>
      <c r="H88" s="394" t="s">
        <v>86</v>
      </c>
      <c r="I88" s="394" t="s">
        <v>86</v>
      </c>
      <c r="J88" s="394" t="s">
        <v>86</v>
      </c>
      <c r="K88" s="394" t="s">
        <v>86</v>
      </c>
      <c r="L88" s="394" t="s">
        <v>86</v>
      </c>
      <c r="M88" s="444">
        <f t="shared" ref="M88:AK88" si="121">M24+M54</f>
        <v>0</v>
      </c>
      <c r="N88" s="394">
        <f t="shared" si="121"/>
        <v>0</v>
      </c>
      <c r="O88" s="444">
        <f t="shared" si="121"/>
        <v>0</v>
      </c>
      <c r="P88" s="394">
        <f t="shared" si="121"/>
        <v>0</v>
      </c>
      <c r="Q88" s="381">
        <f t="shared" si="121"/>
        <v>0</v>
      </c>
      <c r="R88" s="381" t="e">
        <f t="shared" si="121"/>
        <v>#DIV/0!</v>
      </c>
      <c r="S88" s="394" t="e">
        <f t="shared" si="121"/>
        <v>#DIV/0!</v>
      </c>
      <c r="T88" s="394" t="e">
        <f t="shared" si="121"/>
        <v>#DIV/0!</v>
      </c>
      <c r="U88" s="394" t="e">
        <f t="shared" si="121"/>
        <v>#DIV/0!</v>
      </c>
      <c r="V88" s="394" t="e">
        <f t="shared" si="121"/>
        <v>#DIV/0!</v>
      </c>
      <c r="W88" s="394" t="e">
        <f t="shared" si="121"/>
        <v>#DIV/0!</v>
      </c>
      <c r="X88" s="394" t="e">
        <f t="shared" si="121"/>
        <v>#DIV/0!</v>
      </c>
      <c r="Y88" s="394" t="e">
        <f t="shared" si="121"/>
        <v>#DIV/0!</v>
      </c>
      <c r="Z88" s="394" t="e">
        <f t="shared" si="121"/>
        <v>#DIV/0!</v>
      </c>
      <c r="AA88" s="394" t="e">
        <f t="shared" si="121"/>
        <v>#DIV/0!</v>
      </c>
      <c r="AB88" s="394" t="e">
        <f t="shared" si="121"/>
        <v>#DIV/0!</v>
      </c>
      <c r="AC88" s="394" t="e">
        <f t="shared" si="121"/>
        <v>#DIV/0!</v>
      </c>
      <c r="AD88" s="394" t="e">
        <f t="shared" si="121"/>
        <v>#DIV/0!</v>
      </c>
      <c r="AE88" s="394" t="e">
        <f t="shared" si="121"/>
        <v>#DIV/0!</v>
      </c>
      <c r="AF88" s="394" t="e">
        <f t="shared" si="121"/>
        <v>#DIV/0!</v>
      </c>
      <c r="AG88" s="394" t="e">
        <f t="shared" si="121"/>
        <v>#DIV/0!</v>
      </c>
      <c r="AH88" s="394" t="e">
        <f t="shared" si="121"/>
        <v>#DIV/0!</v>
      </c>
      <c r="AI88" s="394" t="e">
        <f t="shared" si="121"/>
        <v>#DIV/0!</v>
      </c>
      <c r="AJ88" s="394" t="e">
        <f t="shared" si="121"/>
        <v>#DIV/0!</v>
      </c>
      <c r="AK88" s="394" t="e">
        <f t="shared" si="121"/>
        <v>#DIV/0!</v>
      </c>
      <c r="AL88" s="394" t="e">
        <f t="shared" si="103"/>
        <v>#DIV/0!</v>
      </c>
      <c r="AM88" s="394" t="e">
        <f t="shared" si="103"/>
        <v>#DIV/0!</v>
      </c>
      <c r="AN88" s="394" t="e">
        <f t="shared" si="103"/>
        <v>#DIV/0!</v>
      </c>
      <c r="AO88" s="394" t="e">
        <f t="shared" si="103"/>
        <v>#DIV/0!</v>
      </c>
      <c r="AP88" s="394" t="e">
        <f t="shared" si="103"/>
        <v>#DIV/0!</v>
      </c>
      <c r="AQ88" s="394" t="e">
        <f t="shared" si="103"/>
        <v>#DIV/0!</v>
      </c>
      <c r="AR88" s="381" t="e">
        <f t="shared" si="104"/>
        <v>#DIV/0!</v>
      </c>
      <c r="AS88" s="394" t="e">
        <f t="shared" ref="AS88:BO88" si="122">AS24+AS54</f>
        <v>#DIV/0!</v>
      </c>
      <c r="AT88" s="394" t="e">
        <f t="shared" si="122"/>
        <v>#DIV/0!</v>
      </c>
      <c r="AU88" s="394" t="e">
        <f t="shared" si="122"/>
        <v>#DIV/0!</v>
      </c>
      <c r="AV88" s="394" t="e">
        <f t="shared" si="122"/>
        <v>#DIV/0!</v>
      </c>
      <c r="AW88" s="381" t="e">
        <f t="shared" si="122"/>
        <v>#DIV/0!</v>
      </c>
      <c r="AX88" s="394" t="e">
        <f t="shared" si="122"/>
        <v>#DIV/0!</v>
      </c>
      <c r="AY88" s="394" t="e">
        <f t="shared" si="122"/>
        <v>#DIV/0!</v>
      </c>
      <c r="AZ88" s="394" t="e">
        <f t="shared" si="122"/>
        <v>#DIV/0!</v>
      </c>
      <c r="BA88" s="394" t="e">
        <f t="shared" si="122"/>
        <v>#DIV/0!</v>
      </c>
      <c r="BB88" s="394" t="e">
        <f t="shared" si="122"/>
        <v>#DIV/0!</v>
      </c>
      <c r="BC88" s="381" t="e">
        <f t="shared" si="122"/>
        <v>#DIV/0!</v>
      </c>
      <c r="BD88" s="394" t="e">
        <f t="shared" si="122"/>
        <v>#DIV/0!</v>
      </c>
      <c r="BE88" s="394" t="e">
        <f t="shared" si="122"/>
        <v>#DIV/0!</v>
      </c>
      <c r="BF88" s="394" t="e">
        <f t="shared" si="122"/>
        <v>#DIV/0!</v>
      </c>
      <c r="BG88" s="381" t="e">
        <f t="shared" si="122"/>
        <v>#DIV/0!</v>
      </c>
      <c r="BH88" s="394" t="e">
        <f t="shared" si="122"/>
        <v>#DIV/0!</v>
      </c>
      <c r="BI88" s="394" t="e">
        <f t="shared" si="122"/>
        <v>#DIV/0!</v>
      </c>
      <c r="BJ88" s="394" t="e">
        <f t="shared" si="122"/>
        <v>#DIV/0!</v>
      </c>
      <c r="BK88" s="381" t="e">
        <f t="shared" si="122"/>
        <v>#DIV/0!</v>
      </c>
      <c r="BL88" s="394" t="e">
        <f t="shared" si="122"/>
        <v>#DIV/0!</v>
      </c>
      <c r="BM88" s="394" t="e">
        <f t="shared" si="122"/>
        <v>#DIV/0!</v>
      </c>
      <c r="BN88" s="394" t="e">
        <f t="shared" si="122"/>
        <v>#DIV/0!</v>
      </c>
      <c r="BO88" s="394" t="e">
        <f t="shared" si="122"/>
        <v>#DIV/0!</v>
      </c>
    </row>
    <row r="89" spans="1:67" s="432" customFormat="1" ht="15.75" x14ac:dyDescent="0.25">
      <c r="A89" s="488" t="s">
        <v>593</v>
      </c>
      <c r="B89" s="364" t="s">
        <v>543</v>
      </c>
      <c r="C89" s="984"/>
      <c r="D89" s="984"/>
      <c r="E89" s="394" t="s">
        <v>86</v>
      </c>
      <c r="F89" s="394" t="s">
        <v>86</v>
      </c>
      <c r="G89" s="394" t="s">
        <v>86</v>
      </c>
      <c r="H89" s="394" t="s">
        <v>86</v>
      </c>
      <c r="I89" s="394" t="s">
        <v>86</v>
      </c>
      <c r="J89" s="394" t="s">
        <v>86</v>
      </c>
      <c r="K89" s="394" t="s">
        <v>86</v>
      </c>
      <c r="L89" s="394" t="s">
        <v>86</v>
      </c>
      <c r="M89" s="444">
        <f t="shared" ref="M89:AK89" si="123">M25+M55</f>
        <v>0</v>
      </c>
      <c r="N89" s="394">
        <f t="shared" si="123"/>
        <v>0</v>
      </c>
      <c r="O89" s="444">
        <f t="shared" si="123"/>
        <v>0</v>
      </c>
      <c r="P89" s="394">
        <f t="shared" si="123"/>
        <v>0</v>
      </c>
      <c r="Q89" s="381">
        <f t="shared" si="123"/>
        <v>0</v>
      </c>
      <c r="R89" s="381" t="e">
        <f t="shared" si="123"/>
        <v>#DIV/0!</v>
      </c>
      <c r="S89" s="394" t="e">
        <f t="shared" si="123"/>
        <v>#DIV/0!</v>
      </c>
      <c r="T89" s="394" t="e">
        <f t="shared" si="123"/>
        <v>#DIV/0!</v>
      </c>
      <c r="U89" s="394" t="e">
        <f t="shared" si="123"/>
        <v>#DIV/0!</v>
      </c>
      <c r="V89" s="394" t="e">
        <f t="shared" si="123"/>
        <v>#DIV/0!</v>
      </c>
      <c r="W89" s="394" t="e">
        <f t="shared" si="123"/>
        <v>#DIV/0!</v>
      </c>
      <c r="X89" s="394" t="e">
        <f t="shared" si="123"/>
        <v>#DIV/0!</v>
      </c>
      <c r="Y89" s="394" t="e">
        <f t="shared" si="123"/>
        <v>#DIV/0!</v>
      </c>
      <c r="Z89" s="394" t="e">
        <f t="shared" si="123"/>
        <v>#DIV/0!</v>
      </c>
      <c r="AA89" s="394" t="e">
        <f t="shared" si="123"/>
        <v>#DIV/0!</v>
      </c>
      <c r="AB89" s="394" t="e">
        <f t="shared" si="123"/>
        <v>#DIV/0!</v>
      </c>
      <c r="AC89" s="394" t="e">
        <f t="shared" si="123"/>
        <v>#DIV/0!</v>
      </c>
      <c r="AD89" s="394" t="e">
        <f t="shared" si="123"/>
        <v>#DIV/0!</v>
      </c>
      <c r="AE89" s="394" t="e">
        <f t="shared" si="123"/>
        <v>#DIV/0!</v>
      </c>
      <c r="AF89" s="394" t="e">
        <f t="shared" si="123"/>
        <v>#DIV/0!</v>
      </c>
      <c r="AG89" s="394" t="e">
        <f t="shared" si="123"/>
        <v>#DIV/0!</v>
      </c>
      <c r="AH89" s="394" t="e">
        <f t="shared" si="123"/>
        <v>#DIV/0!</v>
      </c>
      <c r="AI89" s="394" t="e">
        <f t="shared" si="123"/>
        <v>#DIV/0!</v>
      </c>
      <c r="AJ89" s="394" t="e">
        <f t="shared" si="123"/>
        <v>#DIV/0!</v>
      </c>
      <c r="AK89" s="394" t="e">
        <f t="shared" si="123"/>
        <v>#DIV/0!</v>
      </c>
      <c r="AL89" s="394" t="e">
        <f t="shared" si="103"/>
        <v>#DIV/0!</v>
      </c>
      <c r="AM89" s="394" t="e">
        <f t="shared" si="103"/>
        <v>#DIV/0!</v>
      </c>
      <c r="AN89" s="394" t="e">
        <f t="shared" si="103"/>
        <v>#DIV/0!</v>
      </c>
      <c r="AO89" s="394" t="e">
        <f t="shared" si="103"/>
        <v>#DIV/0!</v>
      </c>
      <c r="AP89" s="394" t="e">
        <f t="shared" si="103"/>
        <v>#DIV/0!</v>
      </c>
      <c r="AQ89" s="394" t="e">
        <f t="shared" si="103"/>
        <v>#DIV/0!</v>
      </c>
      <c r="AR89" s="381" t="e">
        <f t="shared" si="104"/>
        <v>#DIV/0!</v>
      </c>
      <c r="AS89" s="394" t="e">
        <f t="shared" ref="AS89:BO89" si="124">AS25+AS55</f>
        <v>#DIV/0!</v>
      </c>
      <c r="AT89" s="394" t="e">
        <f t="shared" si="124"/>
        <v>#DIV/0!</v>
      </c>
      <c r="AU89" s="394" t="e">
        <f t="shared" si="124"/>
        <v>#DIV/0!</v>
      </c>
      <c r="AV89" s="394" t="e">
        <f t="shared" si="124"/>
        <v>#DIV/0!</v>
      </c>
      <c r="AW89" s="381" t="e">
        <f t="shared" si="124"/>
        <v>#DIV/0!</v>
      </c>
      <c r="AX89" s="394" t="e">
        <f t="shared" si="124"/>
        <v>#DIV/0!</v>
      </c>
      <c r="AY89" s="394" t="e">
        <f t="shared" si="124"/>
        <v>#DIV/0!</v>
      </c>
      <c r="AZ89" s="394" t="e">
        <f t="shared" si="124"/>
        <v>#DIV/0!</v>
      </c>
      <c r="BA89" s="394" t="e">
        <f t="shared" si="124"/>
        <v>#DIV/0!</v>
      </c>
      <c r="BB89" s="394" t="e">
        <f t="shared" si="124"/>
        <v>#DIV/0!</v>
      </c>
      <c r="BC89" s="381" t="e">
        <f t="shared" si="124"/>
        <v>#DIV/0!</v>
      </c>
      <c r="BD89" s="394" t="e">
        <f t="shared" si="124"/>
        <v>#DIV/0!</v>
      </c>
      <c r="BE89" s="394" t="e">
        <f t="shared" si="124"/>
        <v>#DIV/0!</v>
      </c>
      <c r="BF89" s="394" t="e">
        <f t="shared" si="124"/>
        <v>#DIV/0!</v>
      </c>
      <c r="BG89" s="381" t="e">
        <f t="shared" si="124"/>
        <v>#DIV/0!</v>
      </c>
      <c r="BH89" s="394" t="e">
        <f t="shared" si="124"/>
        <v>#DIV/0!</v>
      </c>
      <c r="BI89" s="394" t="e">
        <f t="shared" si="124"/>
        <v>#DIV/0!</v>
      </c>
      <c r="BJ89" s="394" t="e">
        <f t="shared" si="124"/>
        <v>#DIV/0!</v>
      </c>
      <c r="BK89" s="381" t="e">
        <f t="shared" si="124"/>
        <v>#DIV/0!</v>
      </c>
      <c r="BL89" s="394" t="e">
        <f t="shared" si="124"/>
        <v>#DIV/0!</v>
      </c>
      <c r="BM89" s="394" t="e">
        <f t="shared" si="124"/>
        <v>#DIV/0!</v>
      </c>
      <c r="BN89" s="394" t="e">
        <f t="shared" si="124"/>
        <v>#DIV/0!</v>
      </c>
      <c r="BO89" s="394" t="e">
        <f t="shared" si="124"/>
        <v>#DIV/0!</v>
      </c>
    </row>
    <row r="90" spans="1:67" s="432" customFormat="1" ht="15.75" x14ac:dyDescent="0.25">
      <c r="A90" s="488" t="s">
        <v>576</v>
      </c>
      <c r="B90" s="364">
        <v>224</v>
      </c>
      <c r="C90" s="984"/>
      <c r="D90" s="984"/>
      <c r="E90" s="394" t="s">
        <v>86</v>
      </c>
      <c r="F90" s="394" t="s">
        <v>86</v>
      </c>
      <c r="G90" s="394" t="s">
        <v>86</v>
      </c>
      <c r="H90" s="394" t="s">
        <v>86</v>
      </c>
      <c r="I90" s="394" t="s">
        <v>86</v>
      </c>
      <c r="J90" s="394" t="s">
        <v>86</v>
      </c>
      <c r="K90" s="394" t="s">
        <v>86</v>
      </c>
      <c r="L90" s="394" t="s">
        <v>86</v>
      </c>
      <c r="M90" s="394">
        <f t="shared" ref="M90:AK90" si="125">M66</f>
        <v>0</v>
      </c>
      <c r="N90" s="394">
        <f t="shared" si="125"/>
        <v>0</v>
      </c>
      <c r="O90" s="394">
        <f t="shared" si="125"/>
        <v>0</v>
      </c>
      <c r="P90" s="394">
        <f t="shared" si="125"/>
        <v>0</v>
      </c>
      <c r="Q90" s="381">
        <f t="shared" si="125"/>
        <v>0</v>
      </c>
      <c r="R90" s="381" t="e">
        <f t="shared" si="125"/>
        <v>#DIV/0!</v>
      </c>
      <c r="S90" s="394" t="e">
        <f t="shared" si="125"/>
        <v>#DIV/0!</v>
      </c>
      <c r="T90" s="394" t="e">
        <f t="shared" si="125"/>
        <v>#DIV/0!</v>
      </c>
      <c r="U90" s="394" t="e">
        <f t="shared" si="125"/>
        <v>#DIV/0!</v>
      </c>
      <c r="V90" s="394" t="e">
        <f t="shared" si="125"/>
        <v>#DIV/0!</v>
      </c>
      <c r="W90" s="394" t="e">
        <f t="shared" si="125"/>
        <v>#DIV/0!</v>
      </c>
      <c r="X90" s="394" t="e">
        <f t="shared" si="125"/>
        <v>#DIV/0!</v>
      </c>
      <c r="Y90" s="394" t="e">
        <f t="shared" si="125"/>
        <v>#DIV/0!</v>
      </c>
      <c r="Z90" s="394" t="e">
        <f t="shared" si="125"/>
        <v>#DIV/0!</v>
      </c>
      <c r="AA90" s="394" t="e">
        <f t="shared" si="125"/>
        <v>#DIV/0!</v>
      </c>
      <c r="AB90" s="394" t="e">
        <f t="shared" si="125"/>
        <v>#DIV/0!</v>
      </c>
      <c r="AC90" s="394" t="e">
        <f t="shared" si="125"/>
        <v>#DIV/0!</v>
      </c>
      <c r="AD90" s="394" t="e">
        <f t="shared" si="125"/>
        <v>#DIV/0!</v>
      </c>
      <c r="AE90" s="394" t="e">
        <f t="shared" si="125"/>
        <v>#DIV/0!</v>
      </c>
      <c r="AF90" s="394" t="e">
        <f t="shared" si="125"/>
        <v>#DIV/0!</v>
      </c>
      <c r="AG90" s="394" t="e">
        <f t="shared" si="125"/>
        <v>#DIV/0!</v>
      </c>
      <c r="AH90" s="394" t="e">
        <f t="shared" si="125"/>
        <v>#DIV/0!</v>
      </c>
      <c r="AI90" s="394" t="e">
        <f t="shared" si="125"/>
        <v>#DIV/0!</v>
      </c>
      <c r="AJ90" s="394" t="e">
        <f t="shared" si="125"/>
        <v>#DIV/0!</v>
      </c>
      <c r="AK90" s="394" t="e">
        <f t="shared" si="125"/>
        <v>#DIV/0!</v>
      </c>
      <c r="AL90" s="394" t="e">
        <f t="shared" ref="AL90:AQ102" si="126">$AK90*AL$14</f>
        <v>#DIV/0!</v>
      </c>
      <c r="AM90" s="394" t="e">
        <f t="shared" si="126"/>
        <v>#DIV/0!</v>
      </c>
      <c r="AN90" s="394" t="e">
        <f t="shared" si="126"/>
        <v>#DIV/0!</v>
      </c>
      <c r="AO90" s="394" t="e">
        <f t="shared" si="126"/>
        <v>#DIV/0!</v>
      </c>
      <c r="AP90" s="394" t="e">
        <f t="shared" si="126"/>
        <v>#DIV/0!</v>
      </c>
      <c r="AQ90" s="394" t="e">
        <f t="shared" si="126"/>
        <v>#DIV/0!</v>
      </c>
      <c r="AR90" s="381" t="e">
        <f t="shared" si="104"/>
        <v>#DIV/0!</v>
      </c>
      <c r="AS90" s="394" t="e">
        <f t="shared" ref="AS90:BO90" si="127">AS66</f>
        <v>#DIV/0!</v>
      </c>
      <c r="AT90" s="394" t="e">
        <f t="shared" si="127"/>
        <v>#DIV/0!</v>
      </c>
      <c r="AU90" s="394" t="e">
        <f t="shared" si="127"/>
        <v>#DIV/0!</v>
      </c>
      <c r="AV90" s="394" t="e">
        <f t="shared" si="127"/>
        <v>#DIV/0!</v>
      </c>
      <c r="AW90" s="381" t="e">
        <f t="shared" si="127"/>
        <v>#DIV/0!</v>
      </c>
      <c r="AX90" s="394" t="e">
        <f t="shared" si="127"/>
        <v>#DIV/0!</v>
      </c>
      <c r="AY90" s="394" t="e">
        <f t="shared" si="127"/>
        <v>#DIV/0!</v>
      </c>
      <c r="AZ90" s="394" t="e">
        <f t="shared" si="127"/>
        <v>#DIV/0!</v>
      </c>
      <c r="BA90" s="394" t="e">
        <f t="shared" si="127"/>
        <v>#DIV/0!</v>
      </c>
      <c r="BB90" s="394" t="e">
        <f t="shared" si="127"/>
        <v>#DIV/0!</v>
      </c>
      <c r="BC90" s="381" t="e">
        <f t="shared" si="127"/>
        <v>#DIV/0!</v>
      </c>
      <c r="BD90" s="394" t="e">
        <f t="shared" si="127"/>
        <v>#DIV/0!</v>
      </c>
      <c r="BE90" s="394" t="e">
        <f t="shared" si="127"/>
        <v>#DIV/0!</v>
      </c>
      <c r="BF90" s="394" t="e">
        <f t="shared" si="127"/>
        <v>#DIV/0!</v>
      </c>
      <c r="BG90" s="381" t="e">
        <f t="shared" si="127"/>
        <v>#DIV/0!</v>
      </c>
      <c r="BH90" s="394" t="e">
        <f t="shared" si="127"/>
        <v>#DIV/0!</v>
      </c>
      <c r="BI90" s="394" t="e">
        <f t="shared" si="127"/>
        <v>#DIV/0!</v>
      </c>
      <c r="BJ90" s="394" t="e">
        <f t="shared" si="127"/>
        <v>#DIV/0!</v>
      </c>
      <c r="BK90" s="381" t="e">
        <f t="shared" si="127"/>
        <v>#DIV/0!</v>
      </c>
      <c r="BL90" s="394" t="e">
        <f t="shared" si="127"/>
        <v>#DIV/0!</v>
      </c>
      <c r="BM90" s="394" t="e">
        <f t="shared" si="127"/>
        <v>#DIV/0!</v>
      </c>
      <c r="BN90" s="394" t="e">
        <f t="shared" si="127"/>
        <v>#DIV/0!</v>
      </c>
      <c r="BO90" s="394" t="e">
        <f t="shared" si="127"/>
        <v>#DIV/0!</v>
      </c>
    </row>
    <row r="91" spans="1:67" s="432" customFormat="1" ht="15.75" x14ac:dyDescent="0.25">
      <c r="A91" s="488" t="s">
        <v>497</v>
      </c>
      <c r="B91" s="364">
        <v>225</v>
      </c>
      <c r="C91" s="984"/>
      <c r="D91" s="984"/>
      <c r="E91" s="394" t="s">
        <v>86</v>
      </c>
      <c r="F91" s="394" t="s">
        <v>86</v>
      </c>
      <c r="G91" s="394" t="s">
        <v>86</v>
      </c>
      <c r="H91" s="394" t="s">
        <v>86</v>
      </c>
      <c r="I91" s="394" t="s">
        <v>86</v>
      </c>
      <c r="J91" s="394" t="s">
        <v>86</v>
      </c>
      <c r="K91" s="394" t="s">
        <v>86</v>
      </c>
      <c r="L91" s="394" t="s">
        <v>86</v>
      </c>
      <c r="M91" s="394">
        <f t="shared" ref="M91:AK91" si="128">M35+M67</f>
        <v>0</v>
      </c>
      <c r="N91" s="394">
        <f t="shared" si="128"/>
        <v>0</v>
      </c>
      <c r="O91" s="394">
        <f t="shared" si="128"/>
        <v>0</v>
      </c>
      <c r="P91" s="394">
        <f t="shared" si="128"/>
        <v>0</v>
      </c>
      <c r="Q91" s="381">
        <f t="shared" si="128"/>
        <v>0</v>
      </c>
      <c r="R91" s="381" t="e">
        <f t="shared" si="128"/>
        <v>#DIV/0!</v>
      </c>
      <c r="S91" s="394" t="e">
        <f t="shared" si="128"/>
        <v>#DIV/0!</v>
      </c>
      <c r="T91" s="394" t="e">
        <f t="shared" si="128"/>
        <v>#DIV/0!</v>
      </c>
      <c r="U91" s="394" t="e">
        <f t="shared" si="128"/>
        <v>#DIV/0!</v>
      </c>
      <c r="V91" s="394" t="e">
        <f t="shared" si="128"/>
        <v>#DIV/0!</v>
      </c>
      <c r="W91" s="394" t="e">
        <f t="shared" si="128"/>
        <v>#DIV/0!</v>
      </c>
      <c r="X91" s="394" t="e">
        <f t="shared" si="128"/>
        <v>#DIV/0!</v>
      </c>
      <c r="Y91" s="394" t="e">
        <f t="shared" si="128"/>
        <v>#DIV/0!</v>
      </c>
      <c r="Z91" s="394" t="e">
        <f t="shared" si="128"/>
        <v>#DIV/0!</v>
      </c>
      <c r="AA91" s="394" t="e">
        <f t="shared" si="128"/>
        <v>#DIV/0!</v>
      </c>
      <c r="AB91" s="394" t="e">
        <f t="shared" si="128"/>
        <v>#DIV/0!</v>
      </c>
      <c r="AC91" s="394" t="e">
        <f t="shared" si="128"/>
        <v>#DIV/0!</v>
      </c>
      <c r="AD91" s="394" t="e">
        <f t="shared" si="128"/>
        <v>#DIV/0!</v>
      </c>
      <c r="AE91" s="394" t="e">
        <f t="shared" si="128"/>
        <v>#DIV/0!</v>
      </c>
      <c r="AF91" s="394" t="e">
        <f t="shared" si="128"/>
        <v>#DIV/0!</v>
      </c>
      <c r="AG91" s="394" t="e">
        <f t="shared" si="128"/>
        <v>#DIV/0!</v>
      </c>
      <c r="AH91" s="394" t="e">
        <f t="shared" si="128"/>
        <v>#DIV/0!</v>
      </c>
      <c r="AI91" s="394" t="e">
        <f t="shared" si="128"/>
        <v>#DIV/0!</v>
      </c>
      <c r="AJ91" s="394" t="e">
        <f t="shared" si="128"/>
        <v>#DIV/0!</v>
      </c>
      <c r="AK91" s="394" t="e">
        <f t="shared" si="128"/>
        <v>#DIV/0!</v>
      </c>
      <c r="AL91" s="394" t="e">
        <f t="shared" si="126"/>
        <v>#DIV/0!</v>
      </c>
      <c r="AM91" s="394" t="e">
        <f t="shared" si="126"/>
        <v>#DIV/0!</v>
      </c>
      <c r="AN91" s="394" t="e">
        <f t="shared" si="126"/>
        <v>#DIV/0!</v>
      </c>
      <c r="AO91" s="394" t="e">
        <f t="shared" si="126"/>
        <v>#DIV/0!</v>
      </c>
      <c r="AP91" s="394" t="e">
        <f t="shared" si="126"/>
        <v>#DIV/0!</v>
      </c>
      <c r="AQ91" s="394" t="e">
        <f t="shared" si="126"/>
        <v>#DIV/0!</v>
      </c>
      <c r="AR91" s="381" t="e">
        <f t="shared" si="104"/>
        <v>#DIV/0!</v>
      </c>
      <c r="AS91" s="394" t="e">
        <f t="shared" ref="AS91:BO91" si="129">AS35+AS67</f>
        <v>#DIV/0!</v>
      </c>
      <c r="AT91" s="394" t="e">
        <f t="shared" si="129"/>
        <v>#DIV/0!</v>
      </c>
      <c r="AU91" s="394" t="e">
        <f t="shared" si="129"/>
        <v>#DIV/0!</v>
      </c>
      <c r="AV91" s="394" t="e">
        <f t="shared" si="129"/>
        <v>#DIV/0!</v>
      </c>
      <c r="AW91" s="381" t="e">
        <f t="shared" si="129"/>
        <v>#DIV/0!</v>
      </c>
      <c r="AX91" s="394" t="e">
        <f t="shared" si="129"/>
        <v>#DIV/0!</v>
      </c>
      <c r="AY91" s="394" t="e">
        <f t="shared" si="129"/>
        <v>#DIV/0!</v>
      </c>
      <c r="AZ91" s="394" t="e">
        <f t="shared" si="129"/>
        <v>#DIV/0!</v>
      </c>
      <c r="BA91" s="394" t="e">
        <f t="shared" si="129"/>
        <v>#DIV/0!</v>
      </c>
      <c r="BB91" s="394" t="e">
        <f t="shared" si="129"/>
        <v>#DIV/0!</v>
      </c>
      <c r="BC91" s="381" t="e">
        <f t="shared" si="129"/>
        <v>#DIV/0!</v>
      </c>
      <c r="BD91" s="394" t="e">
        <f t="shared" si="129"/>
        <v>#DIV/0!</v>
      </c>
      <c r="BE91" s="394" t="e">
        <f t="shared" si="129"/>
        <v>#DIV/0!</v>
      </c>
      <c r="BF91" s="394" t="e">
        <f t="shared" si="129"/>
        <v>#DIV/0!</v>
      </c>
      <c r="BG91" s="381" t="e">
        <f t="shared" si="129"/>
        <v>#DIV/0!</v>
      </c>
      <c r="BH91" s="394" t="e">
        <f t="shared" si="129"/>
        <v>#DIV/0!</v>
      </c>
      <c r="BI91" s="394" t="e">
        <f t="shared" si="129"/>
        <v>#DIV/0!</v>
      </c>
      <c r="BJ91" s="394" t="e">
        <f t="shared" si="129"/>
        <v>#DIV/0!</v>
      </c>
      <c r="BK91" s="381" t="e">
        <f t="shared" si="129"/>
        <v>#DIV/0!</v>
      </c>
      <c r="BL91" s="394" t="e">
        <f t="shared" si="129"/>
        <v>#DIV/0!</v>
      </c>
      <c r="BM91" s="394" t="e">
        <f t="shared" si="129"/>
        <v>#DIV/0!</v>
      </c>
      <c r="BN91" s="394" t="e">
        <f t="shared" si="129"/>
        <v>#DIV/0!</v>
      </c>
      <c r="BO91" s="394" t="e">
        <f t="shared" si="129"/>
        <v>#DIV/0!</v>
      </c>
    </row>
    <row r="92" spans="1:67" s="432" customFormat="1" ht="17.25" customHeight="1" x14ac:dyDescent="0.25">
      <c r="A92" s="400" t="s">
        <v>577</v>
      </c>
      <c r="B92" s="364" t="s">
        <v>578</v>
      </c>
      <c r="C92" s="984"/>
      <c r="D92" s="984"/>
      <c r="E92" s="394" t="s">
        <v>86</v>
      </c>
      <c r="F92" s="394" t="s">
        <v>86</v>
      </c>
      <c r="G92" s="394" t="s">
        <v>86</v>
      </c>
      <c r="H92" s="394" t="s">
        <v>86</v>
      </c>
      <c r="I92" s="394" t="s">
        <v>86</v>
      </c>
      <c r="J92" s="394" t="s">
        <v>86</v>
      </c>
      <c r="K92" s="394" t="s">
        <v>86</v>
      </c>
      <c r="L92" s="394" t="s">
        <v>86</v>
      </c>
      <c r="M92" s="394">
        <f t="shared" ref="M92:AK92" si="130">M68</f>
        <v>0</v>
      </c>
      <c r="N92" s="394">
        <f t="shared" si="130"/>
        <v>0</v>
      </c>
      <c r="O92" s="394">
        <f t="shared" si="130"/>
        <v>0</v>
      </c>
      <c r="P92" s="394">
        <f t="shared" si="130"/>
        <v>0</v>
      </c>
      <c r="Q92" s="381">
        <f t="shared" si="130"/>
        <v>0</v>
      </c>
      <c r="R92" s="381" t="e">
        <f t="shared" si="130"/>
        <v>#DIV/0!</v>
      </c>
      <c r="S92" s="394" t="e">
        <f t="shared" si="130"/>
        <v>#DIV/0!</v>
      </c>
      <c r="T92" s="394" t="e">
        <f t="shared" si="130"/>
        <v>#DIV/0!</v>
      </c>
      <c r="U92" s="394" t="e">
        <f t="shared" si="130"/>
        <v>#DIV/0!</v>
      </c>
      <c r="V92" s="394" t="e">
        <f t="shared" si="130"/>
        <v>#DIV/0!</v>
      </c>
      <c r="W92" s="394" t="e">
        <f t="shared" si="130"/>
        <v>#DIV/0!</v>
      </c>
      <c r="X92" s="394" t="e">
        <f t="shared" si="130"/>
        <v>#DIV/0!</v>
      </c>
      <c r="Y92" s="394" t="e">
        <f t="shared" si="130"/>
        <v>#DIV/0!</v>
      </c>
      <c r="Z92" s="394" t="e">
        <f t="shared" si="130"/>
        <v>#DIV/0!</v>
      </c>
      <c r="AA92" s="394" t="e">
        <f t="shared" si="130"/>
        <v>#DIV/0!</v>
      </c>
      <c r="AB92" s="394" t="e">
        <f t="shared" si="130"/>
        <v>#DIV/0!</v>
      </c>
      <c r="AC92" s="394" t="e">
        <f t="shared" si="130"/>
        <v>#DIV/0!</v>
      </c>
      <c r="AD92" s="394" t="e">
        <f t="shared" si="130"/>
        <v>#DIV/0!</v>
      </c>
      <c r="AE92" s="394" t="e">
        <f t="shared" si="130"/>
        <v>#DIV/0!</v>
      </c>
      <c r="AF92" s="394" t="e">
        <f t="shared" si="130"/>
        <v>#DIV/0!</v>
      </c>
      <c r="AG92" s="394" t="e">
        <f t="shared" si="130"/>
        <v>#DIV/0!</v>
      </c>
      <c r="AH92" s="394" t="e">
        <f t="shared" si="130"/>
        <v>#DIV/0!</v>
      </c>
      <c r="AI92" s="394" t="e">
        <f t="shared" si="130"/>
        <v>#DIV/0!</v>
      </c>
      <c r="AJ92" s="394" t="e">
        <f t="shared" si="130"/>
        <v>#DIV/0!</v>
      </c>
      <c r="AK92" s="394" t="e">
        <f t="shared" si="130"/>
        <v>#DIV/0!</v>
      </c>
      <c r="AL92" s="394" t="e">
        <f t="shared" si="126"/>
        <v>#DIV/0!</v>
      </c>
      <c r="AM92" s="394" t="e">
        <f t="shared" si="126"/>
        <v>#DIV/0!</v>
      </c>
      <c r="AN92" s="394" t="e">
        <f t="shared" si="126"/>
        <v>#DIV/0!</v>
      </c>
      <c r="AO92" s="394" t="e">
        <f t="shared" si="126"/>
        <v>#DIV/0!</v>
      </c>
      <c r="AP92" s="394" t="e">
        <f t="shared" si="126"/>
        <v>#DIV/0!</v>
      </c>
      <c r="AQ92" s="394" t="e">
        <f t="shared" si="126"/>
        <v>#DIV/0!</v>
      </c>
      <c r="AR92" s="381" t="e">
        <f t="shared" si="104"/>
        <v>#DIV/0!</v>
      </c>
      <c r="AS92" s="394" t="e">
        <f t="shared" ref="AS92:BO92" si="131">AS68</f>
        <v>#DIV/0!</v>
      </c>
      <c r="AT92" s="394" t="e">
        <f t="shared" si="131"/>
        <v>#DIV/0!</v>
      </c>
      <c r="AU92" s="394" t="e">
        <f t="shared" si="131"/>
        <v>#DIV/0!</v>
      </c>
      <c r="AV92" s="394" t="e">
        <f t="shared" si="131"/>
        <v>#DIV/0!</v>
      </c>
      <c r="AW92" s="381" t="e">
        <f t="shared" si="131"/>
        <v>#DIV/0!</v>
      </c>
      <c r="AX92" s="394" t="e">
        <f t="shared" si="131"/>
        <v>#DIV/0!</v>
      </c>
      <c r="AY92" s="394" t="e">
        <f t="shared" si="131"/>
        <v>#DIV/0!</v>
      </c>
      <c r="AZ92" s="394" t="e">
        <f t="shared" si="131"/>
        <v>#DIV/0!</v>
      </c>
      <c r="BA92" s="394" t="e">
        <f t="shared" si="131"/>
        <v>#DIV/0!</v>
      </c>
      <c r="BB92" s="394" t="e">
        <f t="shared" si="131"/>
        <v>#DIV/0!</v>
      </c>
      <c r="BC92" s="381" t="e">
        <f t="shared" si="131"/>
        <v>#DIV/0!</v>
      </c>
      <c r="BD92" s="394" t="e">
        <f t="shared" si="131"/>
        <v>#DIV/0!</v>
      </c>
      <c r="BE92" s="394" t="e">
        <f t="shared" si="131"/>
        <v>#DIV/0!</v>
      </c>
      <c r="BF92" s="394" t="e">
        <f t="shared" si="131"/>
        <v>#DIV/0!</v>
      </c>
      <c r="BG92" s="381" t="e">
        <f t="shared" si="131"/>
        <v>#DIV/0!</v>
      </c>
      <c r="BH92" s="394" t="e">
        <f t="shared" si="131"/>
        <v>#DIV/0!</v>
      </c>
      <c r="BI92" s="394" t="e">
        <f t="shared" si="131"/>
        <v>#DIV/0!</v>
      </c>
      <c r="BJ92" s="394" t="e">
        <f t="shared" si="131"/>
        <v>#DIV/0!</v>
      </c>
      <c r="BK92" s="381" t="e">
        <f t="shared" si="131"/>
        <v>#DIV/0!</v>
      </c>
      <c r="BL92" s="394" t="e">
        <f t="shared" si="131"/>
        <v>#DIV/0!</v>
      </c>
      <c r="BM92" s="394" t="e">
        <f t="shared" si="131"/>
        <v>#DIV/0!</v>
      </c>
      <c r="BN92" s="394" t="e">
        <f t="shared" si="131"/>
        <v>#DIV/0!</v>
      </c>
      <c r="BO92" s="394" t="e">
        <f t="shared" si="131"/>
        <v>#DIV/0!</v>
      </c>
    </row>
    <row r="93" spans="1:67" s="432" customFormat="1" ht="15.75" x14ac:dyDescent="0.25">
      <c r="A93" s="400" t="s">
        <v>498</v>
      </c>
      <c r="B93" s="364">
        <v>226</v>
      </c>
      <c r="C93" s="984"/>
      <c r="D93" s="984"/>
      <c r="E93" s="394" t="s">
        <v>86</v>
      </c>
      <c r="F93" s="394" t="s">
        <v>86</v>
      </c>
      <c r="G93" s="394" t="s">
        <v>86</v>
      </c>
      <c r="H93" s="394" t="s">
        <v>86</v>
      </c>
      <c r="I93" s="394" t="s">
        <v>86</v>
      </c>
      <c r="J93" s="394" t="s">
        <v>86</v>
      </c>
      <c r="K93" s="394" t="s">
        <v>86</v>
      </c>
      <c r="L93" s="394" t="s">
        <v>86</v>
      </c>
      <c r="M93" s="394">
        <f t="shared" ref="M93:AK93" si="132">M36+M69</f>
        <v>0</v>
      </c>
      <c r="N93" s="394">
        <f t="shared" si="132"/>
        <v>0</v>
      </c>
      <c r="O93" s="394">
        <f t="shared" si="132"/>
        <v>0</v>
      </c>
      <c r="P93" s="394">
        <f t="shared" si="132"/>
        <v>0</v>
      </c>
      <c r="Q93" s="381">
        <f t="shared" si="132"/>
        <v>0</v>
      </c>
      <c r="R93" s="381" t="e">
        <f t="shared" si="132"/>
        <v>#DIV/0!</v>
      </c>
      <c r="S93" s="394" t="e">
        <f t="shared" si="132"/>
        <v>#DIV/0!</v>
      </c>
      <c r="T93" s="394" t="e">
        <f t="shared" si="132"/>
        <v>#DIV/0!</v>
      </c>
      <c r="U93" s="394" t="e">
        <f t="shared" si="132"/>
        <v>#DIV/0!</v>
      </c>
      <c r="V93" s="394" t="e">
        <f t="shared" si="132"/>
        <v>#DIV/0!</v>
      </c>
      <c r="W93" s="394" t="e">
        <f t="shared" si="132"/>
        <v>#DIV/0!</v>
      </c>
      <c r="X93" s="394" t="e">
        <f t="shared" si="132"/>
        <v>#DIV/0!</v>
      </c>
      <c r="Y93" s="394" t="e">
        <f t="shared" si="132"/>
        <v>#DIV/0!</v>
      </c>
      <c r="Z93" s="394" t="e">
        <f t="shared" si="132"/>
        <v>#DIV/0!</v>
      </c>
      <c r="AA93" s="394" t="e">
        <f t="shared" si="132"/>
        <v>#DIV/0!</v>
      </c>
      <c r="AB93" s="394" t="e">
        <f t="shared" si="132"/>
        <v>#DIV/0!</v>
      </c>
      <c r="AC93" s="394" t="e">
        <f t="shared" si="132"/>
        <v>#DIV/0!</v>
      </c>
      <c r="AD93" s="394" t="e">
        <f t="shared" si="132"/>
        <v>#DIV/0!</v>
      </c>
      <c r="AE93" s="394" t="e">
        <f t="shared" si="132"/>
        <v>#DIV/0!</v>
      </c>
      <c r="AF93" s="394" t="e">
        <f t="shared" si="132"/>
        <v>#DIV/0!</v>
      </c>
      <c r="AG93" s="394" t="e">
        <f t="shared" si="132"/>
        <v>#DIV/0!</v>
      </c>
      <c r="AH93" s="394" t="e">
        <f t="shared" si="132"/>
        <v>#DIV/0!</v>
      </c>
      <c r="AI93" s="394" t="e">
        <f t="shared" si="132"/>
        <v>#DIV/0!</v>
      </c>
      <c r="AJ93" s="394" t="e">
        <f t="shared" si="132"/>
        <v>#DIV/0!</v>
      </c>
      <c r="AK93" s="394" t="e">
        <f t="shared" si="132"/>
        <v>#DIV/0!</v>
      </c>
      <c r="AL93" s="394" t="e">
        <f t="shared" si="126"/>
        <v>#DIV/0!</v>
      </c>
      <c r="AM93" s="394" t="e">
        <f t="shared" si="126"/>
        <v>#DIV/0!</v>
      </c>
      <c r="AN93" s="394" t="e">
        <f t="shared" si="126"/>
        <v>#DIV/0!</v>
      </c>
      <c r="AO93" s="394" t="e">
        <f t="shared" si="126"/>
        <v>#DIV/0!</v>
      </c>
      <c r="AP93" s="394" t="e">
        <f t="shared" si="126"/>
        <v>#DIV/0!</v>
      </c>
      <c r="AQ93" s="394" t="e">
        <f t="shared" si="126"/>
        <v>#DIV/0!</v>
      </c>
      <c r="AR93" s="381" t="e">
        <f t="shared" si="104"/>
        <v>#DIV/0!</v>
      </c>
      <c r="AS93" s="394" t="e">
        <f t="shared" ref="AS93:BO93" si="133">AS36+AS69</f>
        <v>#DIV/0!</v>
      </c>
      <c r="AT93" s="394" t="e">
        <f t="shared" si="133"/>
        <v>#DIV/0!</v>
      </c>
      <c r="AU93" s="394" t="e">
        <f t="shared" si="133"/>
        <v>#DIV/0!</v>
      </c>
      <c r="AV93" s="394" t="e">
        <f t="shared" si="133"/>
        <v>#DIV/0!</v>
      </c>
      <c r="AW93" s="381" t="e">
        <f t="shared" si="133"/>
        <v>#DIV/0!</v>
      </c>
      <c r="AX93" s="394" t="e">
        <f t="shared" si="133"/>
        <v>#DIV/0!</v>
      </c>
      <c r="AY93" s="394" t="e">
        <f t="shared" si="133"/>
        <v>#DIV/0!</v>
      </c>
      <c r="AZ93" s="394" t="e">
        <f t="shared" si="133"/>
        <v>#DIV/0!</v>
      </c>
      <c r="BA93" s="394" t="e">
        <f t="shared" si="133"/>
        <v>#DIV/0!</v>
      </c>
      <c r="BB93" s="394" t="e">
        <f t="shared" si="133"/>
        <v>#DIV/0!</v>
      </c>
      <c r="BC93" s="381" t="e">
        <f t="shared" si="133"/>
        <v>#DIV/0!</v>
      </c>
      <c r="BD93" s="394" t="e">
        <f t="shared" si="133"/>
        <v>#DIV/0!</v>
      </c>
      <c r="BE93" s="394" t="e">
        <f t="shared" si="133"/>
        <v>#DIV/0!</v>
      </c>
      <c r="BF93" s="394" t="e">
        <f t="shared" si="133"/>
        <v>#DIV/0!</v>
      </c>
      <c r="BG93" s="381" t="e">
        <f t="shared" si="133"/>
        <v>#DIV/0!</v>
      </c>
      <c r="BH93" s="394" t="e">
        <f t="shared" si="133"/>
        <v>#DIV/0!</v>
      </c>
      <c r="BI93" s="394" t="e">
        <f t="shared" si="133"/>
        <v>#DIV/0!</v>
      </c>
      <c r="BJ93" s="394" t="e">
        <f t="shared" si="133"/>
        <v>#DIV/0!</v>
      </c>
      <c r="BK93" s="381" t="e">
        <f t="shared" si="133"/>
        <v>#DIV/0!</v>
      </c>
      <c r="BL93" s="394" t="e">
        <f t="shared" si="133"/>
        <v>#DIV/0!</v>
      </c>
      <c r="BM93" s="394" t="e">
        <f t="shared" si="133"/>
        <v>#DIV/0!</v>
      </c>
      <c r="BN93" s="394" t="e">
        <f t="shared" si="133"/>
        <v>#DIV/0!</v>
      </c>
      <c r="BO93" s="394" t="e">
        <f t="shared" si="133"/>
        <v>#DIV/0!</v>
      </c>
    </row>
    <row r="94" spans="1:67" s="432" customFormat="1" ht="16.5" customHeight="1" x14ac:dyDescent="0.25">
      <c r="A94" s="400" t="s">
        <v>547</v>
      </c>
      <c r="B94" s="364" t="s">
        <v>548</v>
      </c>
      <c r="C94" s="984"/>
      <c r="D94" s="984"/>
      <c r="E94" s="394" t="s">
        <v>86</v>
      </c>
      <c r="F94" s="394" t="s">
        <v>86</v>
      </c>
      <c r="G94" s="394" t="s">
        <v>86</v>
      </c>
      <c r="H94" s="394" t="s">
        <v>86</v>
      </c>
      <c r="I94" s="394" t="s">
        <v>86</v>
      </c>
      <c r="J94" s="394" t="s">
        <v>86</v>
      </c>
      <c r="K94" s="394" t="s">
        <v>86</v>
      </c>
      <c r="L94" s="394" t="s">
        <v>86</v>
      </c>
      <c r="M94" s="394">
        <f t="shared" ref="M94:AK94" si="134">M27+M57</f>
        <v>0</v>
      </c>
      <c r="N94" s="394">
        <f t="shared" si="134"/>
        <v>0</v>
      </c>
      <c r="O94" s="394">
        <f t="shared" si="134"/>
        <v>0</v>
      </c>
      <c r="P94" s="394">
        <f t="shared" si="134"/>
        <v>0</v>
      </c>
      <c r="Q94" s="381">
        <f t="shared" si="134"/>
        <v>0</v>
      </c>
      <c r="R94" s="381" t="e">
        <f t="shared" si="134"/>
        <v>#DIV/0!</v>
      </c>
      <c r="S94" s="394" t="e">
        <f t="shared" si="134"/>
        <v>#DIV/0!</v>
      </c>
      <c r="T94" s="394" t="e">
        <f t="shared" si="134"/>
        <v>#DIV/0!</v>
      </c>
      <c r="U94" s="394" t="e">
        <f t="shared" si="134"/>
        <v>#DIV/0!</v>
      </c>
      <c r="V94" s="394" t="e">
        <f t="shared" si="134"/>
        <v>#DIV/0!</v>
      </c>
      <c r="W94" s="394" t="e">
        <f t="shared" si="134"/>
        <v>#DIV/0!</v>
      </c>
      <c r="X94" s="394" t="e">
        <f t="shared" si="134"/>
        <v>#DIV/0!</v>
      </c>
      <c r="Y94" s="394" t="e">
        <f t="shared" si="134"/>
        <v>#DIV/0!</v>
      </c>
      <c r="Z94" s="394" t="e">
        <f t="shared" si="134"/>
        <v>#DIV/0!</v>
      </c>
      <c r="AA94" s="394" t="e">
        <f t="shared" si="134"/>
        <v>#DIV/0!</v>
      </c>
      <c r="AB94" s="394" t="e">
        <f t="shared" si="134"/>
        <v>#DIV/0!</v>
      </c>
      <c r="AC94" s="394" t="e">
        <f t="shared" si="134"/>
        <v>#DIV/0!</v>
      </c>
      <c r="AD94" s="394" t="e">
        <f t="shared" si="134"/>
        <v>#DIV/0!</v>
      </c>
      <c r="AE94" s="394" t="e">
        <f t="shared" si="134"/>
        <v>#DIV/0!</v>
      </c>
      <c r="AF94" s="394" t="e">
        <f t="shared" si="134"/>
        <v>#DIV/0!</v>
      </c>
      <c r="AG94" s="394" t="e">
        <f t="shared" si="134"/>
        <v>#DIV/0!</v>
      </c>
      <c r="AH94" s="394" t="e">
        <f t="shared" si="134"/>
        <v>#DIV/0!</v>
      </c>
      <c r="AI94" s="394" t="e">
        <f t="shared" si="134"/>
        <v>#DIV/0!</v>
      </c>
      <c r="AJ94" s="394" t="e">
        <f t="shared" si="134"/>
        <v>#DIV/0!</v>
      </c>
      <c r="AK94" s="394" t="e">
        <f t="shared" si="134"/>
        <v>#DIV/0!</v>
      </c>
      <c r="AL94" s="394" t="e">
        <f t="shared" si="126"/>
        <v>#DIV/0!</v>
      </c>
      <c r="AM94" s="394" t="e">
        <f t="shared" si="126"/>
        <v>#DIV/0!</v>
      </c>
      <c r="AN94" s="394" t="e">
        <f t="shared" si="126"/>
        <v>#DIV/0!</v>
      </c>
      <c r="AO94" s="394" t="e">
        <f t="shared" si="126"/>
        <v>#DIV/0!</v>
      </c>
      <c r="AP94" s="394" t="e">
        <f t="shared" si="126"/>
        <v>#DIV/0!</v>
      </c>
      <c r="AQ94" s="394" t="e">
        <f t="shared" si="126"/>
        <v>#DIV/0!</v>
      </c>
      <c r="AR94" s="381" t="e">
        <f t="shared" si="104"/>
        <v>#DIV/0!</v>
      </c>
      <c r="AS94" s="394" t="e">
        <f t="shared" ref="AS94:BO94" si="135">AS27+AS57</f>
        <v>#DIV/0!</v>
      </c>
      <c r="AT94" s="394" t="e">
        <f t="shared" si="135"/>
        <v>#DIV/0!</v>
      </c>
      <c r="AU94" s="394" t="e">
        <f t="shared" si="135"/>
        <v>#DIV/0!</v>
      </c>
      <c r="AV94" s="394" t="e">
        <f t="shared" si="135"/>
        <v>#DIV/0!</v>
      </c>
      <c r="AW94" s="381" t="e">
        <f t="shared" si="135"/>
        <v>#DIV/0!</v>
      </c>
      <c r="AX94" s="394" t="e">
        <f t="shared" si="135"/>
        <v>#DIV/0!</v>
      </c>
      <c r="AY94" s="394" t="e">
        <f t="shared" si="135"/>
        <v>#DIV/0!</v>
      </c>
      <c r="AZ94" s="394" t="e">
        <f t="shared" si="135"/>
        <v>#DIV/0!</v>
      </c>
      <c r="BA94" s="394" t="e">
        <f t="shared" si="135"/>
        <v>#DIV/0!</v>
      </c>
      <c r="BB94" s="394" t="e">
        <f t="shared" si="135"/>
        <v>#DIV/0!</v>
      </c>
      <c r="BC94" s="381" t="e">
        <f t="shared" si="135"/>
        <v>#DIV/0!</v>
      </c>
      <c r="BD94" s="394" t="e">
        <f t="shared" si="135"/>
        <v>#DIV/0!</v>
      </c>
      <c r="BE94" s="394" t="e">
        <f t="shared" si="135"/>
        <v>#DIV/0!</v>
      </c>
      <c r="BF94" s="394" t="e">
        <f t="shared" si="135"/>
        <v>#DIV/0!</v>
      </c>
      <c r="BG94" s="381" t="e">
        <f t="shared" si="135"/>
        <v>#DIV/0!</v>
      </c>
      <c r="BH94" s="394" t="e">
        <f t="shared" si="135"/>
        <v>#DIV/0!</v>
      </c>
      <c r="BI94" s="394" t="e">
        <f t="shared" si="135"/>
        <v>#DIV/0!</v>
      </c>
      <c r="BJ94" s="394" t="e">
        <f t="shared" si="135"/>
        <v>#DIV/0!</v>
      </c>
      <c r="BK94" s="381" t="e">
        <f t="shared" si="135"/>
        <v>#DIV/0!</v>
      </c>
      <c r="BL94" s="394" t="e">
        <f t="shared" si="135"/>
        <v>#DIV/0!</v>
      </c>
      <c r="BM94" s="394" t="e">
        <f t="shared" si="135"/>
        <v>#DIV/0!</v>
      </c>
      <c r="BN94" s="394" t="e">
        <f t="shared" si="135"/>
        <v>#DIV/0!</v>
      </c>
      <c r="BO94" s="394" t="e">
        <f t="shared" si="135"/>
        <v>#DIV/0!</v>
      </c>
    </row>
    <row r="95" spans="1:67" s="432" customFormat="1" ht="15.75" x14ac:dyDescent="0.25">
      <c r="A95" s="488" t="s">
        <v>500</v>
      </c>
      <c r="B95" s="364">
        <v>262</v>
      </c>
      <c r="C95" s="984"/>
      <c r="D95" s="984"/>
      <c r="E95" s="394" t="s">
        <v>86</v>
      </c>
      <c r="F95" s="394" t="s">
        <v>86</v>
      </c>
      <c r="G95" s="394" t="s">
        <v>86</v>
      </c>
      <c r="H95" s="394" t="s">
        <v>86</v>
      </c>
      <c r="I95" s="394" t="s">
        <v>86</v>
      </c>
      <c r="J95" s="394" t="s">
        <v>86</v>
      </c>
      <c r="K95" s="394" t="s">
        <v>86</v>
      </c>
      <c r="L95" s="394" t="s">
        <v>86</v>
      </c>
      <c r="M95" s="394">
        <f t="shared" ref="M95:AK95" si="136">M34</f>
        <v>0</v>
      </c>
      <c r="N95" s="394">
        <f t="shared" si="136"/>
        <v>0</v>
      </c>
      <c r="O95" s="394">
        <f t="shared" si="136"/>
        <v>0</v>
      </c>
      <c r="P95" s="394">
        <f t="shared" si="136"/>
        <v>0</v>
      </c>
      <c r="Q95" s="381">
        <f t="shared" si="136"/>
        <v>0</v>
      </c>
      <c r="R95" s="381" t="e">
        <f t="shared" si="136"/>
        <v>#DIV/0!</v>
      </c>
      <c r="S95" s="394" t="e">
        <f t="shared" si="136"/>
        <v>#DIV/0!</v>
      </c>
      <c r="T95" s="394" t="e">
        <f t="shared" si="136"/>
        <v>#DIV/0!</v>
      </c>
      <c r="U95" s="394" t="e">
        <f t="shared" si="136"/>
        <v>#DIV/0!</v>
      </c>
      <c r="V95" s="394" t="e">
        <f t="shared" si="136"/>
        <v>#DIV/0!</v>
      </c>
      <c r="W95" s="394" t="e">
        <f t="shared" si="136"/>
        <v>#DIV/0!</v>
      </c>
      <c r="X95" s="394" t="e">
        <f t="shared" si="136"/>
        <v>#DIV/0!</v>
      </c>
      <c r="Y95" s="394" t="e">
        <f t="shared" si="136"/>
        <v>#DIV/0!</v>
      </c>
      <c r="Z95" s="394" t="e">
        <f t="shared" si="136"/>
        <v>#DIV/0!</v>
      </c>
      <c r="AA95" s="394" t="e">
        <f t="shared" si="136"/>
        <v>#DIV/0!</v>
      </c>
      <c r="AB95" s="394" t="e">
        <f t="shared" si="136"/>
        <v>#DIV/0!</v>
      </c>
      <c r="AC95" s="394" t="e">
        <f t="shared" si="136"/>
        <v>#DIV/0!</v>
      </c>
      <c r="AD95" s="394" t="e">
        <f t="shared" si="136"/>
        <v>#DIV/0!</v>
      </c>
      <c r="AE95" s="394" t="e">
        <f t="shared" si="136"/>
        <v>#DIV/0!</v>
      </c>
      <c r="AF95" s="394" t="e">
        <f t="shared" si="136"/>
        <v>#DIV/0!</v>
      </c>
      <c r="AG95" s="394" t="e">
        <f t="shared" si="136"/>
        <v>#DIV/0!</v>
      </c>
      <c r="AH95" s="394" t="e">
        <f t="shared" si="136"/>
        <v>#DIV/0!</v>
      </c>
      <c r="AI95" s="394" t="e">
        <f t="shared" si="136"/>
        <v>#DIV/0!</v>
      </c>
      <c r="AJ95" s="394" t="e">
        <f t="shared" si="136"/>
        <v>#DIV/0!</v>
      </c>
      <c r="AK95" s="394" t="e">
        <f t="shared" si="136"/>
        <v>#DIV/0!</v>
      </c>
      <c r="AL95" s="394" t="e">
        <f t="shared" si="126"/>
        <v>#DIV/0!</v>
      </c>
      <c r="AM95" s="394" t="e">
        <f t="shared" si="126"/>
        <v>#DIV/0!</v>
      </c>
      <c r="AN95" s="394" t="e">
        <f t="shared" si="126"/>
        <v>#DIV/0!</v>
      </c>
      <c r="AO95" s="394" t="e">
        <f t="shared" si="126"/>
        <v>#DIV/0!</v>
      </c>
      <c r="AP95" s="394" t="e">
        <f t="shared" si="126"/>
        <v>#DIV/0!</v>
      </c>
      <c r="AQ95" s="394" t="e">
        <f t="shared" si="126"/>
        <v>#DIV/0!</v>
      </c>
      <c r="AR95" s="381" t="e">
        <f t="shared" si="104"/>
        <v>#DIV/0!</v>
      </c>
      <c r="AS95" s="394" t="e">
        <f t="shared" ref="AS95:BO95" si="137">AS34</f>
        <v>#DIV/0!</v>
      </c>
      <c r="AT95" s="394" t="e">
        <f t="shared" si="137"/>
        <v>#DIV/0!</v>
      </c>
      <c r="AU95" s="394" t="e">
        <f t="shared" si="137"/>
        <v>#DIV/0!</v>
      </c>
      <c r="AV95" s="394" t="e">
        <f t="shared" si="137"/>
        <v>#DIV/0!</v>
      </c>
      <c r="AW95" s="381" t="e">
        <f t="shared" si="137"/>
        <v>#DIV/0!</v>
      </c>
      <c r="AX95" s="394" t="e">
        <f t="shared" si="137"/>
        <v>#DIV/0!</v>
      </c>
      <c r="AY95" s="394" t="e">
        <f t="shared" si="137"/>
        <v>#DIV/0!</v>
      </c>
      <c r="AZ95" s="394" t="e">
        <f t="shared" si="137"/>
        <v>#DIV/0!</v>
      </c>
      <c r="BA95" s="394" t="e">
        <f t="shared" si="137"/>
        <v>#DIV/0!</v>
      </c>
      <c r="BB95" s="394" t="e">
        <f t="shared" si="137"/>
        <v>#DIV/0!</v>
      </c>
      <c r="BC95" s="381" t="e">
        <f t="shared" si="137"/>
        <v>#DIV/0!</v>
      </c>
      <c r="BD95" s="394" t="e">
        <f t="shared" si="137"/>
        <v>#DIV/0!</v>
      </c>
      <c r="BE95" s="394" t="e">
        <f t="shared" si="137"/>
        <v>#DIV/0!</v>
      </c>
      <c r="BF95" s="394" t="e">
        <f t="shared" si="137"/>
        <v>#DIV/0!</v>
      </c>
      <c r="BG95" s="381" t="e">
        <f t="shared" si="137"/>
        <v>#DIV/0!</v>
      </c>
      <c r="BH95" s="394" t="e">
        <f t="shared" si="137"/>
        <v>#DIV/0!</v>
      </c>
      <c r="BI95" s="394" t="e">
        <f t="shared" si="137"/>
        <v>#DIV/0!</v>
      </c>
      <c r="BJ95" s="394" t="e">
        <f t="shared" si="137"/>
        <v>#DIV/0!</v>
      </c>
      <c r="BK95" s="381" t="e">
        <f t="shared" si="137"/>
        <v>#DIV/0!</v>
      </c>
      <c r="BL95" s="394" t="e">
        <f t="shared" si="137"/>
        <v>#DIV/0!</v>
      </c>
      <c r="BM95" s="394" t="e">
        <f t="shared" si="137"/>
        <v>#DIV/0!</v>
      </c>
      <c r="BN95" s="394" t="e">
        <f t="shared" si="137"/>
        <v>#DIV/0!</v>
      </c>
      <c r="BO95" s="394" t="e">
        <f t="shared" si="137"/>
        <v>#DIV/0!</v>
      </c>
    </row>
    <row r="96" spans="1:67" s="432" customFormat="1" ht="15.75" x14ac:dyDescent="0.25">
      <c r="A96" s="400" t="s">
        <v>594</v>
      </c>
      <c r="B96" s="364">
        <v>290</v>
      </c>
      <c r="C96" s="984"/>
      <c r="D96" s="984"/>
      <c r="E96" s="394" t="s">
        <v>86</v>
      </c>
      <c r="F96" s="394" t="s">
        <v>86</v>
      </c>
      <c r="G96" s="394" t="s">
        <v>86</v>
      </c>
      <c r="H96" s="394" t="s">
        <v>86</v>
      </c>
      <c r="I96" s="394" t="s">
        <v>86</v>
      </c>
      <c r="J96" s="394" t="s">
        <v>86</v>
      </c>
      <c r="K96" s="394" t="s">
        <v>86</v>
      </c>
      <c r="L96" s="394" t="s">
        <v>86</v>
      </c>
      <c r="M96" s="394">
        <f t="shared" ref="M96:AK96" si="138">M71+M70</f>
        <v>0</v>
      </c>
      <c r="N96" s="394">
        <f t="shared" si="138"/>
        <v>0</v>
      </c>
      <c r="O96" s="394">
        <f t="shared" si="138"/>
        <v>0</v>
      </c>
      <c r="P96" s="394">
        <f t="shared" si="138"/>
        <v>0</v>
      </c>
      <c r="Q96" s="381">
        <f t="shared" si="138"/>
        <v>0</v>
      </c>
      <c r="R96" s="381" t="e">
        <f t="shared" si="138"/>
        <v>#DIV/0!</v>
      </c>
      <c r="S96" s="394" t="e">
        <f t="shared" si="138"/>
        <v>#DIV/0!</v>
      </c>
      <c r="T96" s="394" t="e">
        <f t="shared" si="138"/>
        <v>#DIV/0!</v>
      </c>
      <c r="U96" s="394" t="e">
        <f t="shared" si="138"/>
        <v>#DIV/0!</v>
      </c>
      <c r="V96" s="394" t="e">
        <f t="shared" si="138"/>
        <v>#DIV/0!</v>
      </c>
      <c r="W96" s="394" t="e">
        <f t="shared" si="138"/>
        <v>#DIV/0!</v>
      </c>
      <c r="X96" s="394" t="e">
        <f t="shared" si="138"/>
        <v>#DIV/0!</v>
      </c>
      <c r="Y96" s="394" t="e">
        <f t="shared" si="138"/>
        <v>#DIV/0!</v>
      </c>
      <c r="Z96" s="394" t="e">
        <f t="shared" si="138"/>
        <v>#DIV/0!</v>
      </c>
      <c r="AA96" s="394" t="e">
        <f t="shared" si="138"/>
        <v>#DIV/0!</v>
      </c>
      <c r="AB96" s="394" t="e">
        <f t="shared" si="138"/>
        <v>#DIV/0!</v>
      </c>
      <c r="AC96" s="394" t="e">
        <f t="shared" si="138"/>
        <v>#DIV/0!</v>
      </c>
      <c r="AD96" s="394" t="e">
        <f t="shared" si="138"/>
        <v>#DIV/0!</v>
      </c>
      <c r="AE96" s="394" t="e">
        <f t="shared" si="138"/>
        <v>#DIV/0!</v>
      </c>
      <c r="AF96" s="394" t="e">
        <f t="shared" si="138"/>
        <v>#DIV/0!</v>
      </c>
      <c r="AG96" s="394" t="e">
        <f t="shared" si="138"/>
        <v>#DIV/0!</v>
      </c>
      <c r="AH96" s="394" t="e">
        <f t="shared" si="138"/>
        <v>#DIV/0!</v>
      </c>
      <c r="AI96" s="394" t="e">
        <f t="shared" si="138"/>
        <v>#DIV/0!</v>
      </c>
      <c r="AJ96" s="394" t="e">
        <f t="shared" si="138"/>
        <v>#DIV/0!</v>
      </c>
      <c r="AK96" s="394" t="e">
        <f t="shared" si="138"/>
        <v>#DIV/0!</v>
      </c>
      <c r="AL96" s="394" t="e">
        <f t="shared" si="126"/>
        <v>#DIV/0!</v>
      </c>
      <c r="AM96" s="394" t="e">
        <f t="shared" si="126"/>
        <v>#DIV/0!</v>
      </c>
      <c r="AN96" s="394" t="e">
        <f t="shared" si="126"/>
        <v>#DIV/0!</v>
      </c>
      <c r="AO96" s="394" t="e">
        <f t="shared" si="126"/>
        <v>#DIV/0!</v>
      </c>
      <c r="AP96" s="394" t="e">
        <f t="shared" si="126"/>
        <v>#DIV/0!</v>
      </c>
      <c r="AQ96" s="394" t="e">
        <f t="shared" si="126"/>
        <v>#DIV/0!</v>
      </c>
      <c r="AR96" s="381" t="e">
        <f t="shared" si="104"/>
        <v>#DIV/0!</v>
      </c>
      <c r="AS96" s="394" t="e">
        <f t="shared" ref="AS96:BO96" si="139">AS71+AS70</f>
        <v>#DIV/0!</v>
      </c>
      <c r="AT96" s="394" t="e">
        <f t="shared" si="139"/>
        <v>#DIV/0!</v>
      </c>
      <c r="AU96" s="394" t="e">
        <f t="shared" si="139"/>
        <v>#DIV/0!</v>
      </c>
      <c r="AV96" s="394" t="e">
        <f t="shared" si="139"/>
        <v>#DIV/0!</v>
      </c>
      <c r="AW96" s="381" t="e">
        <f t="shared" si="139"/>
        <v>#DIV/0!</v>
      </c>
      <c r="AX96" s="394" t="e">
        <f t="shared" si="139"/>
        <v>#DIV/0!</v>
      </c>
      <c r="AY96" s="394" t="e">
        <f t="shared" si="139"/>
        <v>#DIV/0!</v>
      </c>
      <c r="AZ96" s="394" t="e">
        <f t="shared" si="139"/>
        <v>#DIV/0!</v>
      </c>
      <c r="BA96" s="394" t="e">
        <f t="shared" si="139"/>
        <v>#DIV/0!</v>
      </c>
      <c r="BB96" s="394" t="e">
        <f t="shared" si="139"/>
        <v>#DIV/0!</v>
      </c>
      <c r="BC96" s="381" t="e">
        <f t="shared" si="139"/>
        <v>#DIV/0!</v>
      </c>
      <c r="BD96" s="394" t="e">
        <f t="shared" si="139"/>
        <v>#DIV/0!</v>
      </c>
      <c r="BE96" s="394" t="e">
        <f t="shared" si="139"/>
        <v>#DIV/0!</v>
      </c>
      <c r="BF96" s="394" t="e">
        <f t="shared" si="139"/>
        <v>#DIV/0!</v>
      </c>
      <c r="BG96" s="381" t="e">
        <f t="shared" si="139"/>
        <v>#DIV/0!</v>
      </c>
      <c r="BH96" s="394" t="e">
        <f t="shared" si="139"/>
        <v>#DIV/0!</v>
      </c>
      <c r="BI96" s="394" t="e">
        <f t="shared" si="139"/>
        <v>#DIV/0!</v>
      </c>
      <c r="BJ96" s="394" t="e">
        <f t="shared" si="139"/>
        <v>#DIV/0!</v>
      </c>
      <c r="BK96" s="381" t="e">
        <f t="shared" si="139"/>
        <v>#DIV/0!</v>
      </c>
      <c r="BL96" s="394" t="e">
        <f t="shared" si="139"/>
        <v>#DIV/0!</v>
      </c>
      <c r="BM96" s="394" t="e">
        <f t="shared" si="139"/>
        <v>#DIV/0!</v>
      </c>
      <c r="BN96" s="394" t="e">
        <f t="shared" si="139"/>
        <v>#DIV/0!</v>
      </c>
      <c r="BO96" s="394" t="e">
        <f t="shared" si="139"/>
        <v>#DIV/0!</v>
      </c>
    </row>
    <row r="97" spans="1:67" s="432" customFormat="1" ht="35.25" customHeight="1" x14ac:dyDescent="0.25">
      <c r="A97" s="400" t="s">
        <v>582</v>
      </c>
      <c r="B97" s="364" t="s">
        <v>426</v>
      </c>
      <c r="C97" s="984"/>
      <c r="D97" s="984"/>
      <c r="E97" s="394" t="s">
        <v>86</v>
      </c>
      <c r="F97" s="394" t="s">
        <v>86</v>
      </c>
      <c r="G97" s="394" t="s">
        <v>86</v>
      </c>
      <c r="H97" s="394" t="s">
        <v>86</v>
      </c>
      <c r="I97" s="394" t="s">
        <v>86</v>
      </c>
      <c r="J97" s="394" t="s">
        <v>86</v>
      </c>
      <c r="K97" s="394" t="s">
        <v>86</v>
      </c>
      <c r="L97" s="394" t="s">
        <v>86</v>
      </c>
      <c r="M97" s="394">
        <f t="shared" ref="M97:AK97" si="140">M72</f>
        <v>0</v>
      </c>
      <c r="N97" s="394">
        <f t="shared" si="140"/>
        <v>0</v>
      </c>
      <c r="O97" s="394">
        <f t="shared" si="140"/>
        <v>0</v>
      </c>
      <c r="P97" s="394">
        <f t="shared" si="140"/>
        <v>0</v>
      </c>
      <c r="Q97" s="381">
        <f t="shared" si="140"/>
        <v>0</v>
      </c>
      <c r="R97" s="381" t="e">
        <f t="shared" si="140"/>
        <v>#DIV/0!</v>
      </c>
      <c r="S97" s="394" t="e">
        <f t="shared" si="140"/>
        <v>#DIV/0!</v>
      </c>
      <c r="T97" s="394" t="e">
        <f t="shared" si="140"/>
        <v>#DIV/0!</v>
      </c>
      <c r="U97" s="394" t="e">
        <f t="shared" si="140"/>
        <v>#DIV/0!</v>
      </c>
      <c r="V97" s="394" t="e">
        <f t="shared" si="140"/>
        <v>#DIV/0!</v>
      </c>
      <c r="W97" s="394" t="e">
        <f t="shared" si="140"/>
        <v>#DIV/0!</v>
      </c>
      <c r="X97" s="394" t="e">
        <f t="shared" si="140"/>
        <v>#DIV/0!</v>
      </c>
      <c r="Y97" s="394" t="e">
        <f t="shared" si="140"/>
        <v>#DIV/0!</v>
      </c>
      <c r="Z97" s="394" t="e">
        <f t="shared" si="140"/>
        <v>#DIV/0!</v>
      </c>
      <c r="AA97" s="394" t="e">
        <f t="shared" si="140"/>
        <v>#DIV/0!</v>
      </c>
      <c r="AB97" s="394" t="e">
        <f t="shared" si="140"/>
        <v>#DIV/0!</v>
      </c>
      <c r="AC97" s="394" t="e">
        <f t="shared" si="140"/>
        <v>#DIV/0!</v>
      </c>
      <c r="AD97" s="394" t="e">
        <f t="shared" si="140"/>
        <v>#DIV/0!</v>
      </c>
      <c r="AE97" s="394" t="e">
        <f t="shared" si="140"/>
        <v>#DIV/0!</v>
      </c>
      <c r="AF97" s="394" t="e">
        <f t="shared" si="140"/>
        <v>#DIV/0!</v>
      </c>
      <c r="AG97" s="394" t="e">
        <f t="shared" si="140"/>
        <v>#DIV/0!</v>
      </c>
      <c r="AH97" s="394" t="e">
        <f t="shared" si="140"/>
        <v>#DIV/0!</v>
      </c>
      <c r="AI97" s="394" t="e">
        <f t="shared" si="140"/>
        <v>#DIV/0!</v>
      </c>
      <c r="AJ97" s="394" t="e">
        <f t="shared" si="140"/>
        <v>#DIV/0!</v>
      </c>
      <c r="AK97" s="394" t="e">
        <f t="shared" si="140"/>
        <v>#DIV/0!</v>
      </c>
      <c r="AL97" s="394" t="e">
        <f t="shared" si="126"/>
        <v>#DIV/0!</v>
      </c>
      <c r="AM97" s="394" t="e">
        <f t="shared" si="126"/>
        <v>#DIV/0!</v>
      </c>
      <c r="AN97" s="394" t="e">
        <f t="shared" si="126"/>
        <v>#DIV/0!</v>
      </c>
      <c r="AO97" s="394" t="e">
        <f t="shared" si="126"/>
        <v>#DIV/0!</v>
      </c>
      <c r="AP97" s="394" t="e">
        <f t="shared" si="126"/>
        <v>#DIV/0!</v>
      </c>
      <c r="AQ97" s="394" t="e">
        <f t="shared" si="126"/>
        <v>#DIV/0!</v>
      </c>
      <c r="AR97" s="381" t="e">
        <f t="shared" si="104"/>
        <v>#DIV/0!</v>
      </c>
      <c r="AS97" s="394" t="e">
        <f t="shared" ref="AS97:BO97" si="141">AS72</f>
        <v>#DIV/0!</v>
      </c>
      <c r="AT97" s="394" t="e">
        <f t="shared" si="141"/>
        <v>#DIV/0!</v>
      </c>
      <c r="AU97" s="394" t="e">
        <f t="shared" si="141"/>
        <v>#DIV/0!</v>
      </c>
      <c r="AV97" s="394" t="e">
        <f t="shared" si="141"/>
        <v>#DIV/0!</v>
      </c>
      <c r="AW97" s="381" t="e">
        <f t="shared" si="141"/>
        <v>#DIV/0!</v>
      </c>
      <c r="AX97" s="394" t="e">
        <f t="shared" si="141"/>
        <v>#DIV/0!</v>
      </c>
      <c r="AY97" s="394" t="e">
        <f t="shared" si="141"/>
        <v>#DIV/0!</v>
      </c>
      <c r="AZ97" s="394" t="e">
        <f t="shared" si="141"/>
        <v>#DIV/0!</v>
      </c>
      <c r="BA97" s="394" t="e">
        <f t="shared" si="141"/>
        <v>#DIV/0!</v>
      </c>
      <c r="BB97" s="394" t="e">
        <f t="shared" si="141"/>
        <v>#DIV/0!</v>
      </c>
      <c r="BC97" s="381" t="e">
        <f t="shared" si="141"/>
        <v>#DIV/0!</v>
      </c>
      <c r="BD97" s="394" t="e">
        <f t="shared" si="141"/>
        <v>#DIV/0!</v>
      </c>
      <c r="BE97" s="394" t="e">
        <f t="shared" si="141"/>
        <v>#DIV/0!</v>
      </c>
      <c r="BF97" s="394" t="e">
        <f t="shared" si="141"/>
        <v>#DIV/0!</v>
      </c>
      <c r="BG97" s="381" t="e">
        <f t="shared" si="141"/>
        <v>#DIV/0!</v>
      </c>
      <c r="BH97" s="394" t="e">
        <f t="shared" si="141"/>
        <v>#DIV/0!</v>
      </c>
      <c r="BI97" s="394" t="e">
        <f t="shared" si="141"/>
        <v>#DIV/0!</v>
      </c>
      <c r="BJ97" s="394" t="e">
        <f t="shared" si="141"/>
        <v>#DIV/0!</v>
      </c>
      <c r="BK97" s="381" t="e">
        <f t="shared" si="141"/>
        <v>#DIV/0!</v>
      </c>
      <c r="BL97" s="394" t="e">
        <f t="shared" si="141"/>
        <v>#DIV/0!</v>
      </c>
      <c r="BM97" s="394" t="e">
        <f t="shared" si="141"/>
        <v>#DIV/0!</v>
      </c>
      <c r="BN97" s="394" t="e">
        <f t="shared" si="141"/>
        <v>#DIV/0!</v>
      </c>
      <c r="BO97" s="394" t="e">
        <f t="shared" si="141"/>
        <v>#DIV/0!</v>
      </c>
    </row>
    <row r="98" spans="1:67" s="432" customFormat="1" ht="15.75" x14ac:dyDescent="0.25">
      <c r="A98" s="400" t="s">
        <v>503</v>
      </c>
      <c r="B98" s="364">
        <v>310</v>
      </c>
      <c r="C98" s="984"/>
      <c r="D98" s="984"/>
      <c r="E98" s="394" t="s">
        <v>86</v>
      </c>
      <c r="F98" s="394" t="s">
        <v>86</v>
      </c>
      <c r="G98" s="394" t="s">
        <v>86</v>
      </c>
      <c r="H98" s="394" t="s">
        <v>86</v>
      </c>
      <c r="I98" s="394" t="s">
        <v>86</v>
      </c>
      <c r="J98" s="394" t="s">
        <v>86</v>
      </c>
      <c r="K98" s="394" t="s">
        <v>86</v>
      </c>
      <c r="L98" s="394" t="s">
        <v>86</v>
      </c>
      <c r="M98" s="394">
        <f t="shared" ref="M98:AK98" si="142">M73</f>
        <v>0</v>
      </c>
      <c r="N98" s="394">
        <f t="shared" si="142"/>
        <v>0</v>
      </c>
      <c r="O98" s="394">
        <f t="shared" si="142"/>
        <v>0</v>
      </c>
      <c r="P98" s="394">
        <f t="shared" si="142"/>
        <v>0</v>
      </c>
      <c r="Q98" s="381">
        <f t="shared" si="142"/>
        <v>0</v>
      </c>
      <c r="R98" s="381" t="e">
        <f t="shared" si="142"/>
        <v>#DIV/0!</v>
      </c>
      <c r="S98" s="394" t="e">
        <f t="shared" si="142"/>
        <v>#DIV/0!</v>
      </c>
      <c r="T98" s="394" t="e">
        <f t="shared" si="142"/>
        <v>#DIV/0!</v>
      </c>
      <c r="U98" s="394" t="e">
        <f t="shared" si="142"/>
        <v>#DIV/0!</v>
      </c>
      <c r="V98" s="394" t="e">
        <f t="shared" si="142"/>
        <v>#DIV/0!</v>
      </c>
      <c r="W98" s="394" t="e">
        <f t="shared" si="142"/>
        <v>#DIV/0!</v>
      </c>
      <c r="X98" s="394" t="e">
        <f t="shared" si="142"/>
        <v>#DIV/0!</v>
      </c>
      <c r="Y98" s="394" t="e">
        <f t="shared" si="142"/>
        <v>#DIV/0!</v>
      </c>
      <c r="Z98" s="394" t="e">
        <f t="shared" si="142"/>
        <v>#DIV/0!</v>
      </c>
      <c r="AA98" s="394" t="e">
        <f t="shared" si="142"/>
        <v>#DIV/0!</v>
      </c>
      <c r="AB98" s="394" t="e">
        <f t="shared" si="142"/>
        <v>#DIV/0!</v>
      </c>
      <c r="AC98" s="394" t="e">
        <f t="shared" si="142"/>
        <v>#DIV/0!</v>
      </c>
      <c r="AD98" s="394" t="e">
        <f t="shared" si="142"/>
        <v>#DIV/0!</v>
      </c>
      <c r="AE98" s="394" t="e">
        <f t="shared" si="142"/>
        <v>#DIV/0!</v>
      </c>
      <c r="AF98" s="394" t="e">
        <f t="shared" si="142"/>
        <v>#DIV/0!</v>
      </c>
      <c r="AG98" s="394" t="e">
        <f t="shared" si="142"/>
        <v>#DIV/0!</v>
      </c>
      <c r="AH98" s="394" t="e">
        <f t="shared" si="142"/>
        <v>#DIV/0!</v>
      </c>
      <c r="AI98" s="394" t="e">
        <f t="shared" si="142"/>
        <v>#DIV/0!</v>
      </c>
      <c r="AJ98" s="394" t="e">
        <f t="shared" si="142"/>
        <v>#DIV/0!</v>
      </c>
      <c r="AK98" s="394" t="e">
        <f t="shared" si="142"/>
        <v>#DIV/0!</v>
      </c>
      <c r="AL98" s="394" t="e">
        <f t="shared" si="126"/>
        <v>#DIV/0!</v>
      </c>
      <c r="AM98" s="394" t="e">
        <f t="shared" si="126"/>
        <v>#DIV/0!</v>
      </c>
      <c r="AN98" s="394" t="e">
        <f t="shared" si="126"/>
        <v>#DIV/0!</v>
      </c>
      <c r="AO98" s="394" t="e">
        <f t="shared" si="126"/>
        <v>#DIV/0!</v>
      </c>
      <c r="AP98" s="394" t="e">
        <f t="shared" si="126"/>
        <v>#DIV/0!</v>
      </c>
      <c r="AQ98" s="394" t="e">
        <f t="shared" si="126"/>
        <v>#DIV/0!</v>
      </c>
      <c r="AR98" s="381" t="e">
        <f t="shared" si="104"/>
        <v>#DIV/0!</v>
      </c>
      <c r="AS98" s="394" t="e">
        <f t="shared" ref="AS98:BO98" si="143">AS73</f>
        <v>#DIV/0!</v>
      </c>
      <c r="AT98" s="394" t="e">
        <f t="shared" si="143"/>
        <v>#DIV/0!</v>
      </c>
      <c r="AU98" s="394" t="e">
        <f t="shared" si="143"/>
        <v>#DIV/0!</v>
      </c>
      <c r="AV98" s="394" t="e">
        <f t="shared" si="143"/>
        <v>#DIV/0!</v>
      </c>
      <c r="AW98" s="381" t="e">
        <f t="shared" si="143"/>
        <v>#DIV/0!</v>
      </c>
      <c r="AX98" s="394" t="e">
        <f t="shared" si="143"/>
        <v>#DIV/0!</v>
      </c>
      <c r="AY98" s="394" t="e">
        <f t="shared" si="143"/>
        <v>#DIV/0!</v>
      </c>
      <c r="AZ98" s="394" t="e">
        <f t="shared" si="143"/>
        <v>#DIV/0!</v>
      </c>
      <c r="BA98" s="394" t="e">
        <f t="shared" si="143"/>
        <v>#DIV/0!</v>
      </c>
      <c r="BB98" s="394" t="e">
        <f t="shared" si="143"/>
        <v>#DIV/0!</v>
      </c>
      <c r="BC98" s="381" t="e">
        <f t="shared" si="143"/>
        <v>#DIV/0!</v>
      </c>
      <c r="BD98" s="394" t="e">
        <f t="shared" si="143"/>
        <v>#DIV/0!</v>
      </c>
      <c r="BE98" s="394" t="e">
        <f t="shared" si="143"/>
        <v>#DIV/0!</v>
      </c>
      <c r="BF98" s="394" t="e">
        <f t="shared" si="143"/>
        <v>#DIV/0!</v>
      </c>
      <c r="BG98" s="381" t="e">
        <f t="shared" si="143"/>
        <v>#DIV/0!</v>
      </c>
      <c r="BH98" s="394" t="e">
        <f t="shared" si="143"/>
        <v>#DIV/0!</v>
      </c>
      <c r="BI98" s="394" t="e">
        <f t="shared" si="143"/>
        <v>#DIV/0!</v>
      </c>
      <c r="BJ98" s="394" t="e">
        <f t="shared" si="143"/>
        <v>#DIV/0!</v>
      </c>
      <c r="BK98" s="381" t="e">
        <f t="shared" si="143"/>
        <v>#DIV/0!</v>
      </c>
      <c r="BL98" s="394" t="e">
        <f t="shared" si="143"/>
        <v>#DIV/0!</v>
      </c>
      <c r="BM98" s="394" t="e">
        <f t="shared" si="143"/>
        <v>#DIV/0!</v>
      </c>
      <c r="BN98" s="394" t="e">
        <f t="shared" si="143"/>
        <v>#DIV/0!</v>
      </c>
      <c r="BO98" s="394" t="e">
        <f t="shared" si="143"/>
        <v>#DIV/0!</v>
      </c>
    </row>
    <row r="99" spans="1:67" s="432" customFormat="1" ht="15.75" x14ac:dyDescent="0.25">
      <c r="A99" s="400" t="s">
        <v>583</v>
      </c>
      <c r="B99" s="364">
        <v>340</v>
      </c>
      <c r="C99" s="984"/>
      <c r="D99" s="984"/>
      <c r="E99" s="394" t="s">
        <v>86</v>
      </c>
      <c r="F99" s="394" t="s">
        <v>86</v>
      </c>
      <c r="G99" s="394" t="s">
        <v>86</v>
      </c>
      <c r="H99" s="394" t="s">
        <v>86</v>
      </c>
      <c r="I99" s="394" t="s">
        <v>86</v>
      </c>
      <c r="J99" s="394" t="s">
        <v>86</v>
      </c>
      <c r="K99" s="394" t="s">
        <v>86</v>
      </c>
      <c r="L99" s="394" t="s">
        <v>86</v>
      </c>
      <c r="M99" s="394">
        <f t="shared" ref="M99:AK99" si="144">M37+M38+M74</f>
        <v>0</v>
      </c>
      <c r="N99" s="394">
        <f t="shared" si="144"/>
        <v>0</v>
      </c>
      <c r="O99" s="394">
        <f t="shared" si="144"/>
        <v>0</v>
      </c>
      <c r="P99" s="394">
        <f t="shared" si="144"/>
        <v>0</v>
      </c>
      <c r="Q99" s="381">
        <f t="shared" si="144"/>
        <v>0</v>
      </c>
      <c r="R99" s="381" t="e">
        <f t="shared" si="144"/>
        <v>#DIV/0!</v>
      </c>
      <c r="S99" s="394" t="e">
        <f t="shared" si="144"/>
        <v>#DIV/0!</v>
      </c>
      <c r="T99" s="394" t="e">
        <f t="shared" si="144"/>
        <v>#DIV/0!</v>
      </c>
      <c r="U99" s="394" t="e">
        <f t="shared" si="144"/>
        <v>#DIV/0!</v>
      </c>
      <c r="V99" s="394" t="e">
        <f t="shared" si="144"/>
        <v>#DIV/0!</v>
      </c>
      <c r="W99" s="394" t="e">
        <f t="shared" si="144"/>
        <v>#DIV/0!</v>
      </c>
      <c r="X99" s="394" t="e">
        <f t="shared" si="144"/>
        <v>#DIV/0!</v>
      </c>
      <c r="Y99" s="394" t="e">
        <f t="shared" si="144"/>
        <v>#DIV/0!</v>
      </c>
      <c r="Z99" s="394" t="e">
        <f t="shared" si="144"/>
        <v>#DIV/0!</v>
      </c>
      <c r="AA99" s="394" t="e">
        <f t="shared" si="144"/>
        <v>#DIV/0!</v>
      </c>
      <c r="AB99" s="394" t="e">
        <f t="shared" si="144"/>
        <v>#DIV/0!</v>
      </c>
      <c r="AC99" s="394" t="e">
        <f t="shared" si="144"/>
        <v>#DIV/0!</v>
      </c>
      <c r="AD99" s="394" t="e">
        <f t="shared" si="144"/>
        <v>#DIV/0!</v>
      </c>
      <c r="AE99" s="394" t="e">
        <f t="shared" si="144"/>
        <v>#DIV/0!</v>
      </c>
      <c r="AF99" s="394" t="e">
        <f t="shared" si="144"/>
        <v>#DIV/0!</v>
      </c>
      <c r="AG99" s="394" t="e">
        <f t="shared" si="144"/>
        <v>#DIV/0!</v>
      </c>
      <c r="AH99" s="394" t="e">
        <f t="shared" si="144"/>
        <v>#DIV/0!</v>
      </c>
      <c r="AI99" s="394" t="e">
        <f t="shared" si="144"/>
        <v>#DIV/0!</v>
      </c>
      <c r="AJ99" s="394" t="e">
        <f t="shared" si="144"/>
        <v>#DIV/0!</v>
      </c>
      <c r="AK99" s="394" t="e">
        <f t="shared" si="144"/>
        <v>#DIV/0!</v>
      </c>
      <c r="AL99" s="394" t="e">
        <f t="shared" si="126"/>
        <v>#DIV/0!</v>
      </c>
      <c r="AM99" s="394" t="e">
        <f t="shared" si="126"/>
        <v>#DIV/0!</v>
      </c>
      <c r="AN99" s="394" t="e">
        <f t="shared" si="126"/>
        <v>#DIV/0!</v>
      </c>
      <c r="AO99" s="394" t="e">
        <f t="shared" si="126"/>
        <v>#DIV/0!</v>
      </c>
      <c r="AP99" s="394" t="e">
        <f t="shared" si="126"/>
        <v>#DIV/0!</v>
      </c>
      <c r="AQ99" s="394" t="e">
        <f t="shared" si="126"/>
        <v>#DIV/0!</v>
      </c>
      <c r="AR99" s="381" t="e">
        <f t="shared" si="104"/>
        <v>#DIV/0!</v>
      </c>
      <c r="AS99" s="394" t="e">
        <f t="shared" ref="AS99:BO99" si="145">AS37+AS38+AS74</f>
        <v>#DIV/0!</v>
      </c>
      <c r="AT99" s="394" t="e">
        <f t="shared" si="145"/>
        <v>#DIV/0!</v>
      </c>
      <c r="AU99" s="394" t="e">
        <f t="shared" si="145"/>
        <v>#DIV/0!</v>
      </c>
      <c r="AV99" s="394" t="e">
        <f t="shared" si="145"/>
        <v>#DIV/0!</v>
      </c>
      <c r="AW99" s="381" t="e">
        <f t="shared" si="145"/>
        <v>#DIV/0!</v>
      </c>
      <c r="AX99" s="394" t="e">
        <f t="shared" si="145"/>
        <v>#DIV/0!</v>
      </c>
      <c r="AY99" s="394" t="e">
        <f t="shared" si="145"/>
        <v>#DIV/0!</v>
      </c>
      <c r="AZ99" s="394" t="e">
        <f t="shared" si="145"/>
        <v>#DIV/0!</v>
      </c>
      <c r="BA99" s="394" t="e">
        <f t="shared" si="145"/>
        <v>#DIV/0!</v>
      </c>
      <c r="BB99" s="394" t="e">
        <f t="shared" si="145"/>
        <v>#DIV/0!</v>
      </c>
      <c r="BC99" s="381" t="e">
        <f t="shared" si="145"/>
        <v>#DIV/0!</v>
      </c>
      <c r="BD99" s="394" t="e">
        <f t="shared" si="145"/>
        <v>#DIV/0!</v>
      </c>
      <c r="BE99" s="394" t="e">
        <f t="shared" si="145"/>
        <v>#DIV/0!</v>
      </c>
      <c r="BF99" s="394" t="e">
        <f t="shared" si="145"/>
        <v>#DIV/0!</v>
      </c>
      <c r="BG99" s="381" t="e">
        <f t="shared" si="145"/>
        <v>#DIV/0!</v>
      </c>
      <c r="BH99" s="394" t="e">
        <f t="shared" si="145"/>
        <v>#DIV/0!</v>
      </c>
      <c r="BI99" s="394" t="e">
        <f t="shared" si="145"/>
        <v>#DIV/0!</v>
      </c>
      <c r="BJ99" s="394" t="e">
        <f t="shared" si="145"/>
        <v>#DIV/0!</v>
      </c>
      <c r="BK99" s="381" t="e">
        <f t="shared" si="145"/>
        <v>#DIV/0!</v>
      </c>
      <c r="BL99" s="394" t="e">
        <f t="shared" si="145"/>
        <v>#DIV/0!</v>
      </c>
      <c r="BM99" s="394" t="e">
        <f t="shared" si="145"/>
        <v>#DIV/0!</v>
      </c>
      <c r="BN99" s="394" t="e">
        <f t="shared" si="145"/>
        <v>#DIV/0!</v>
      </c>
      <c r="BO99" s="394" t="e">
        <f t="shared" si="145"/>
        <v>#DIV/0!</v>
      </c>
    </row>
    <row r="100" spans="1:67" s="432" customFormat="1" ht="15.75" x14ac:dyDescent="0.25">
      <c r="A100" s="488" t="s">
        <v>595</v>
      </c>
      <c r="B100" s="364" t="s">
        <v>550</v>
      </c>
      <c r="C100" s="984"/>
      <c r="D100" s="984"/>
      <c r="E100" s="394" t="s">
        <v>86</v>
      </c>
      <c r="F100" s="394" t="s">
        <v>86</v>
      </c>
      <c r="G100" s="394" t="s">
        <v>86</v>
      </c>
      <c r="H100" s="394" t="s">
        <v>86</v>
      </c>
      <c r="I100" s="394" t="s">
        <v>86</v>
      </c>
      <c r="J100" s="394" t="s">
        <v>86</v>
      </c>
      <c r="K100" s="394" t="s">
        <v>86</v>
      </c>
      <c r="L100" s="394" t="s">
        <v>86</v>
      </c>
      <c r="M100" s="394">
        <f t="shared" ref="M100:AK100" si="146">M58+M28</f>
        <v>0</v>
      </c>
      <c r="N100" s="394">
        <f t="shared" si="146"/>
        <v>0</v>
      </c>
      <c r="O100" s="394">
        <f t="shared" si="146"/>
        <v>0</v>
      </c>
      <c r="P100" s="394">
        <f t="shared" si="146"/>
        <v>0</v>
      </c>
      <c r="Q100" s="381">
        <f t="shared" si="146"/>
        <v>0</v>
      </c>
      <c r="R100" s="381" t="e">
        <f t="shared" si="146"/>
        <v>#DIV/0!</v>
      </c>
      <c r="S100" s="394" t="e">
        <f t="shared" si="146"/>
        <v>#DIV/0!</v>
      </c>
      <c r="T100" s="394" t="e">
        <f t="shared" si="146"/>
        <v>#DIV/0!</v>
      </c>
      <c r="U100" s="394" t="e">
        <f t="shared" si="146"/>
        <v>#DIV/0!</v>
      </c>
      <c r="V100" s="394" t="e">
        <f t="shared" si="146"/>
        <v>#DIV/0!</v>
      </c>
      <c r="W100" s="394" t="e">
        <f t="shared" si="146"/>
        <v>#DIV/0!</v>
      </c>
      <c r="X100" s="394" t="e">
        <f t="shared" si="146"/>
        <v>#DIV/0!</v>
      </c>
      <c r="Y100" s="394" t="e">
        <f t="shared" si="146"/>
        <v>#DIV/0!</v>
      </c>
      <c r="Z100" s="394" t="e">
        <f t="shared" si="146"/>
        <v>#DIV/0!</v>
      </c>
      <c r="AA100" s="394" t="e">
        <f t="shared" si="146"/>
        <v>#DIV/0!</v>
      </c>
      <c r="AB100" s="394" t="e">
        <f t="shared" si="146"/>
        <v>#DIV/0!</v>
      </c>
      <c r="AC100" s="394" t="e">
        <f t="shared" si="146"/>
        <v>#DIV/0!</v>
      </c>
      <c r="AD100" s="394" t="e">
        <f t="shared" si="146"/>
        <v>#DIV/0!</v>
      </c>
      <c r="AE100" s="394" t="e">
        <f t="shared" si="146"/>
        <v>#DIV/0!</v>
      </c>
      <c r="AF100" s="394" t="e">
        <f t="shared" si="146"/>
        <v>#DIV/0!</v>
      </c>
      <c r="AG100" s="394" t="e">
        <f t="shared" si="146"/>
        <v>#DIV/0!</v>
      </c>
      <c r="AH100" s="394" t="e">
        <f t="shared" si="146"/>
        <v>#DIV/0!</v>
      </c>
      <c r="AI100" s="394" t="e">
        <f t="shared" si="146"/>
        <v>#DIV/0!</v>
      </c>
      <c r="AJ100" s="394" t="e">
        <f t="shared" si="146"/>
        <v>#DIV/0!</v>
      </c>
      <c r="AK100" s="394" t="e">
        <f t="shared" si="146"/>
        <v>#DIV/0!</v>
      </c>
      <c r="AL100" s="394" t="e">
        <f t="shared" si="126"/>
        <v>#DIV/0!</v>
      </c>
      <c r="AM100" s="394" t="e">
        <f t="shared" si="126"/>
        <v>#DIV/0!</v>
      </c>
      <c r="AN100" s="394" t="e">
        <f t="shared" si="126"/>
        <v>#DIV/0!</v>
      </c>
      <c r="AO100" s="394" t="e">
        <f t="shared" si="126"/>
        <v>#DIV/0!</v>
      </c>
      <c r="AP100" s="394" t="e">
        <f t="shared" si="126"/>
        <v>#DIV/0!</v>
      </c>
      <c r="AQ100" s="394" t="e">
        <f t="shared" si="126"/>
        <v>#DIV/0!</v>
      </c>
      <c r="AR100" s="381" t="e">
        <f t="shared" si="104"/>
        <v>#DIV/0!</v>
      </c>
      <c r="AS100" s="394" t="e">
        <f t="shared" ref="AS100:BO100" si="147">AS58+AS28</f>
        <v>#DIV/0!</v>
      </c>
      <c r="AT100" s="394" t="e">
        <f t="shared" si="147"/>
        <v>#DIV/0!</v>
      </c>
      <c r="AU100" s="394" t="e">
        <f t="shared" si="147"/>
        <v>#DIV/0!</v>
      </c>
      <c r="AV100" s="394" t="e">
        <f t="shared" si="147"/>
        <v>#DIV/0!</v>
      </c>
      <c r="AW100" s="381" t="e">
        <f t="shared" si="147"/>
        <v>#DIV/0!</v>
      </c>
      <c r="AX100" s="394" t="e">
        <f t="shared" si="147"/>
        <v>#DIV/0!</v>
      </c>
      <c r="AY100" s="394" t="e">
        <f t="shared" si="147"/>
        <v>#DIV/0!</v>
      </c>
      <c r="AZ100" s="394" t="e">
        <f t="shared" si="147"/>
        <v>#DIV/0!</v>
      </c>
      <c r="BA100" s="394" t="e">
        <f t="shared" si="147"/>
        <v>#DIV/0!</v>
      </c>
      <c r="BB100" s="394" t="e">
        <f t="shared" si="147"/>
        <v>#DIV/0!</v>
      </c>
      <c r="BC100" s="381" t="e">
        <f t="shared" si="147"/>
        <v>#DIV/0!</v>
      </c>
      <c r="BD100" s="394" t="e">
        <f t="shared" si="147"/>
        <v>#DIV/0!</v>
      </c>
      <c r="BE100" s="394" t="e">
        <f t="shared" si="147"/>
        <v>#DIV/0!</v>
      </c>
      <c r="BF100" s="394" t="e">
        <f t="shared" si="147"/>
        <v>#DIV/0!</v>
      </c>
      <c r="BG100" s="381" t="e">
        <f t="shared" si="147"/>
        <v>#DIV/0!</v>
      </c>
      <c r="BH100" s="394" t="e">
        <f t="shared" si="147"/>
        <v>#DIV/0!</v>
      </c>
      <c r="BI100" s="394" t="e">
        <f t="shared" si="147"/>
        <v>#DIV/0!</v>
      </c>
      <c r="BJ100" s="394" t="e">
        <f t="shared" si="147"/>
        <v>#DIV/0!</v>
      </c>
      <c r="BK100" s="381" t="e">
        <f t="shared" si="147"/>
        <v>#DIV/0!</v>
      </c>
      <c r="BL100" s="394" t="e">
        <f t="shared" si="147"/>
        <v>#DIV/0!</v>
      </c>
      <c r="BM100" s="394" t="e">
        <f t="shared" si="147"/>
        <v>#DIV/0!</v>
      </c>
      <c r="BN100" s="394" t="e">
        <f t="shared" si="147"/>
        <v>#DIV/0!</v>
      </c>
      <c r="BO100" s="394" t="e">
        <f t="shared" si="147"/>
        <v>#DIV/0!</v>
      </c>
    </row>
    <row r="101" spans="1:67" s="432" customFormat="1" ht="18.75" customHeight="1" x14ac:dyDescent="0.25">
      <c r="A101" s="400" t="s">
        <v>557</v>
      </c>
      <c r="B101" s="364" t="s">
        <v>558</v>
      </c>
      <c r="C101" s="984"/>
      <c r="D101" s="984"/>
      <c r="E101" s="394" t="s">
        <v>86</v>
      </c>
      <c r="F101" s="394" t="s">
        <v>86</v>
      </c>
      <c r="G101" s="394" t="s">
        <v>86</v>
      </c>
      <c r="H101" s="394" t="s">
        <v>86</v>
      </c>
      <c r="I101" s="394" t="s">
        <v>86</v>
      </c>
      <c r="J101" s="394" t="s">
        <v>86</v>
      </c>
      <c r="K101" s="394" t="s">
        <v>86</v>
      </c>
      <c r="L101" s="394" t="s">
        <v>86</v>
      </c>
      <c r="M101" s="394">
        <f t="shared" ref="M101:AK101" si="148">M39</f>
        <v>0</v>
      </c>
      <c r="N101" s="394">
        <f t="shared" si="148"/>
        <v>0</v>
      </c>
      <c r="O101" s="394">
        <f t="shared" si="148"/>
        <v>0</v>
      </c>
      <c r="P101" s="394">
        <f t="shared" si="148"/>
        <v>0</v>
      </c>
      <c r="Q101" s="381">
        <f t="shared" si="148"/>
        <v>0</v>
      </c>
      <c r="R101" s="381" t="e">
        <f t="shared" si="148"/>
        <v>#DIV/0!</v>
      </c>
      <c r="S101" s="394" t="e">
        <f t="shared" si="148"/>
        <v>#DIV/0!</v>
      </c>
      <c r="T101" s="394" t="e">
        <f t="shared" si="148"/>
        <v>#DIV/0!</v>
      </c>
      <c r="U101" s="394" t="e">
        <f t="shared" si="148"/>
        <v>#DIV/0!</v>
      </c>
      <c r="V101" s="394" t="e">
        <f t="shared" si="148"/>
        <v>#DIV/0!</v>
      </c>
      <c r="W101" s="394" t="e">
        <f t="shared" si="148"/>
        <v>#DIV/0!</v>
      </c>
      <c r="X101" s="394" t="e">
        <f t="shared" si="148"/>
        <v>#DIV/0!</v>
      </c>
      <c r="Y101" s="394" t="e">
        <f t="shared" si="148"/>
        <v>#DIV/0!</v>
      </c>
      <c r="Z101" s="394" t="e">
        <f t="shared" si="148"/>
        <v>#DIV/0!</v>
      </c>
      <c r="AA101" s="394" t="e">
        <f t="shared" si="148"/>
        <v>#DIV/0!</v>
      </c>
      <c r="AB101" s="394" t="e">
        <f t="shared" si="148"/>
        <v>#DIV/0!</v>
      </c>
      <c r="AC101" s="394" t="e">
        <f t="shared" si="148"/>
        <v>#DIV/0!</v>
      </c>
      <c r="AD101" s="394" t="e">
        <f t="shared" si="148"/>
        <v>#DIV/0!</v>
      </c>
      <c r="AE101" s="394" t="e">
        <f t="shared" si="148"/>
        <v>#DIV/0!</v>
      </c>
      <c r="AF101" s="394" t="e">
        <f t="shared" si="148"/>
        <v>#DIV/0!</v>
      </c>
      <c r="AG101" s="394" t="e">
        <f t="shared" si="148"/>
        <v>#DIV/0!</v>
      </c>
      <c r="AH101" s="394" t="e">
        <f t="shared" si="148"/>
        <v>#DIV/0!</v>
      </c>
      <c r="AI101" s="394" t="e">
        <f t="shared" si="148"/>
        <v>#DIV/0!</v>
      </c>
      <c r="AJ101" s="394" t="e">
        <f t="shared" si="148"/>
        <v>#DIV/0!</v>
      </c>
      <c r="AK101" s="394" t="e">
        <f t="shared" si="148"/>
        <v>#DIV/0!</v>
      </c>
      <c r="AL101" s="394" t="e">
        <f t="shared" si="126"/>
        <v>#DIV/0!</v>
      </c>
      <c r="AM101" s="394" t="e">
        <f t="shared" si="126"/>
        <v>#DIV/0!</v>
      </c>
      <c r="AN101" s="394" t="e">
        <f t="shared" si="126"/>
        <v>#DIV/0!</v>
      </c>
      <c r="AO101" s="394" t="e">
        <f t="shared" si="126"/>
        <v>#DIV/0!</v>
      </c>
      <c r="AP101" s="394" t="e">
        <f t="shared" si="126"/>
        <v>#DIV/0!</v>
      </c>
      <c r="AQ101" s="394" t="e">
        <f t="shared" si="126"/>
        <v>#DIV/0!</v>
      </c>
      <c r="AR101" s="381" t="e">
        <f t="shared" si="104"/>
        <v>#DIV/0!</v>
      </c>
      <c r="AS101" s="394" t="e">
        <f t="shared" ref="AS101:BO101" si="149">AS39</f>
        <v>#DIV/0!</v>
      </c>
      <c r="AT101" s="394" t="e">
        <f t="shared" si="149"/>
        <v>#DIV/0!</v>
      </c>
      <c r="AU101" s="394" t="e">
        <f t="shared" si="149"/>
        <v>#DIV/0!</v>
      </c>
      <c r="AV101" s="394" t="e">
        <f t="shared" si="149"/>
        <v>#DIV/0!</v>
      </c>
      <c r="AW101" s="381" t="e">
        <f t="shared" si="149"/>
        <v>#DIV/0!</v>
      </c>
      <c r="AX101" s="394" t="e">
        <f t="shared" si="149"/>
        <v>#DIV/0!</v>
      </c>
      <c r="AY101" s="394" t="e">
        <f t="shared" si="149"/>
        <v>#DIV/0!</v>
      </c>
      <c r="AZ101" s="394" t="e">
        <f t="shared" si="149"/>
        <v>#DIV/0!</v>
      </c>
      <c r="BA101" s="394" t="e">
        <f t="shared" si="149"/>
        <v>#DIV/0!</v>
      </c>
      <c r="BB101" s="394" t="e">
        <f t="shared" si="149"/>
        <v>#DIV/0!</v>
      </c>
      <c r="BC101" s="381" t="e">
        <f t="shared" si="149"/>
        <v>#DIV/0!</v>
      </c>
      <c r="BD101" s="394" t="e">
        <f t="shared" si="149"/>
        <v>#DIV/0!</v>
      </c>
      <c r="BE101" s="394" t="e">
        <f t="shared" si="149"/>
        <v>#DIV/0!</v>
      </c>
      <c r="BF101" s="394" t="e">
        <f t="shared" si="149"/>
        <v>#DIV/0!</v>
      </c>
      <c r="BG101" s="381" t="e">
        <f t="shared" si="149"/>
        <v>#DIV/0!</v>
      </c>
      <c r="BH101" s="394" t="e">
        <f t="shared" si="149"/>
        <v>#DIV/0!</v>
      </c>
      <c r="BI101" s="394" t="e">
        <f t="shared" si="149"/>
        <v>#DIV/0!</v>
      </c>
      <c r="BJ101" s="394" t="e">
        <f t="shared" si="149"/>
        <v>#DIV/0!</v>
      </c>
      <c r="BK101" s="381" t="e">
        <f t="shared" si="149"/>
        <v>#DIV/0!</v>
      </c>
      <c r="BL101" s="394" t="e">
        <f t="shared" si="149"/>
        <v>#DIV/0!</v>
      </c>
      <c r="BM101" s="394" t="e">
        <f t="shared" si="149"/>
        <v>#DIV/0!</v>
      </c>
      <c r="BN101" s="394" t="e">
        <f t="shared" si="149"/>
        <v>#DIV/0!</v>
      </c>
      <c r="BO101" s="394" t="e">
        <f t="shared" si="149"/>
        <v>#DIV/0!</v>
      </c>
    </row>
    <row r="102" spans="1:67" s="432" customFormat="1" ht="18.75" customHeight="1" x14ac:dyDescent="0.25">
      <c r="A102" s="400" t="s">
        <v>596</v>
      </c>
      <c r="B102" s="364" t="s">
        <v>561</v>
      </c>
      <c r="C102" s="984"/>
      <c r="D102" s="984"/>
      <c r="E102" s="394" t="str">
        <f>E40</f>
        <v>Х</v>
      </c>
      <c r="F102" s="394" t="str">
        <f>F40</f>
        <v>Х</v>
      </c>
      <c r="G102" s="394" t="s">
        <v>86</v>
      </c>
      <c r="H102" s="394" t="str">
        <f>H40</f>
        <v>Х</v>
      </c>
      <c r="I102" s="394" t="str">
        <f>I40</f>
        <v>Х</v>
      </c>
      <c r="J102" s="394" t="str">
        <f>J40</f>
        <v>Х</v>
      </c>
      <c r="K102" s="394" t="s">
        <v>86</v>
      </c>
      <c r="L102" s="394" t="str">
        <f>L40</f>
        <v>Х</v>
      </c>
      <c r="M102" s="394">
        <f t="shared" ref="M102:AK102" si="150">M40</f>
        <v>0</v>
      </c>
      <c r="N102" s="394">
        <f t="shared" si="150"/>
        <v>0</v>
      </c>
      <c r="O102" s="394">
        <f t="shared" si="150"/>
        <v>0</v>
      </c>
      <c r="P102" s="394">
        <f t="shared" si="150"/>
        <v>0</v>
      </c>
      <c r="Q102" s="381">
        <f t="shared" si="150"/>
        <v>0</v>
      </c>
      <c r="R102" s="381" t="e">
        <f t="shared" si="150"/>
        <v>#DIV/0!</v>
      </c>
      <c r="S102" s="394" t="e">
        <f t="shared" si="150"/>
        <v>#DIV/0!</v>
      </c>
      <c r="T102" s="394" t="e">
        <f t="shared" si="150"/>
        <v>#DIV/0!</v>
      </c>
      <c r="U102" s="394" t="e">
        <f t="shared" si="150"/>
        <v>#DIV/0!</v>
      </c>
      <c r="V102" s="394" t="e">
        <f t="shared" si="150"/>
        <v>#DIV/0!</v>
      </c>
      <c r="W102" s="394" t="e">
        <f t="shared" si="150"/>
        <v>#DIV/0!</v>
      </c>
      <c r="X102" s="394" t="e">
        <f t="shared" si="150"/>
        <v>#DIV/0!</v>
      </c>
      <c r="Y102" s="394" t="e">
        <f t="shared" si="150"/>
        <v>#DIV/0!</v>
      </c>
      <c r="Z102" s="394" t="e">
        <f t="shared" si="150"/>
        <v>#DIV/0!</v>
      </c>
      <c r="AA102" s="394" t="e">
        <f t="shared" si="150"/>
        <v>#DIV/0!</v>
      </c>
      <c r="AB102" s="394" t="e">
        <f t="shared" si="150"/>
        <v>#DIV/0!</v>
      </c>
      <c r="AC102" s="394" t="e">
        <f t="shared" si="150"/>
        <v>#DIV/0!</v>
      </c>
      <c r="AD102" s="394" t="e">
        <f t="shared" si="150"/>
        <v>#DIV/0!</v>
      </c>
      <c r="AE102" s="394" t="e">
        <f t="shared" si="150"/>
        <v>#DIV/0!</v>
      </c>
      <c r="AF102" s="394" t="e">
        <f t="shared" si="150"/>
        <v>#DIV/0!</v>
      </c>
      <c r="AG102" s="394" t="e">
        <f t="shared" si="150"/>
        <v>#DIV/0!</v>
      </c>
      <c r="AH102" s="394" t="e">
        <f t="shared" si="150"/>
        <v>#DIV/0!</v>
      </c>
      <c r="AI102" s="394" t="e">
        <f t="shared" si="150"/>
        <v>#DIV/0!</v>
      </c>
      <c r="AJ102" s="394" t="e">
        <f t="shared" si="150"/>
        <v>#DIV/0!</v>
      </c>
      <c r="AK102" s="394" t="e">
        <f t="shared" si="150"/>
        <v>#DIV/0!</v>
      </c>
      <c r="AL102" s="394" t="e">
        <f t="shared" si="126"/>
        <v>#DIV/0!</v>
      </c>
      <c r="AM102" s="394" t="e">
        <f t="shared" si="126"/>
        <v>#DIV/0!</v>
      </c>
      <c r="AN102" s="394" t="e">
        <f t="shared" si="126"/>
        <v>#DIV/0!</v>
      </c>
      <c r="AO102" s="394" t="e">
        <f t="shared" si="126"/>
        <v>#DIV/0!</v>
      </c>
      <c r="AP102" s="394" t="e">
        <f t="shared" si="126"/>
        <v>#DIV/0!</v>
      </c>
      <c r="AQ102" s="394" t="e">
        <f t="shared" si="126"/>
        <v>#DIV/0!</v>
      </c>
      <c r="AR102" s="381" t="e">
        <f t="shared" si="104"/>
        <v>#DIV/0!</v>
      </c>
      <c r="AS102" s="394" t="e">
        <f t="shared" ref="AS102:BO102" si="151">AS40</f>
        <v>#DIV/0!</v>
      </c>
      <c r="AT102" s="394" t="e">
        <f t="shared" si="151"/>
        <v>#DIV/0!</v>
      </c>
      <c r="AU102" s="394" t="e">
        <f t="shared" si="151"/>
        <v>#DIV/0!</v>
      </c>
      <c r="AV102" s="394" t="e">
        <f t="shared" si="151"/>
        <v>#DIV/0!</v>
      </c>
      <c r="AW102" s="381" t="e">
        <f t="shared" si="151"/>
        <v>#DIV/0!</v>
      </c>
      <c r="AX102" s="394" t="e">
        <f t="shared" si="151"/>
        <v>#DIV/0!</v>
      </c>
      <c r="AY102" s="394" t="e">
        <f t="shared" si="151"/>
        <v>#DIV/0!</v>
      </c>
      <c r="AZ102" s="394" t="e">
        <f t="shared" si="151"/>
        <v>#DIV/0!</v>
      </c>
      <c r="BA102" s="394" t="e">
        <f t="shared" si="151"/>
        <v>#DIV/0!</v>
      </c>
      <c r="BB102" s="394" t="e">
        <f t="shared" si="151"/>
        <v>#DIV/0!</v>
      </c>
      <c r="BC102" s="381" t="e">
        <f t="shared" si="151"/>
        <v>#DIV/0!</v>
      </c>
      <c r="BD102" s="394" t="e">
        <f t="shared" si="151"/>
        <v>#DIV/0!</v>
      </c>
      <c r="BE102" s="394" t="e">
        <f t="shared" si="151"/>
        <v>#DIV/0!</v>
      </c>
      <c r="BF102" s="394" t="e">
        <f t="shared" si="151"/>
        <v>#DIV/0!</v>
      </c>
      <c r="BG102" s="381" t="e">
        <f t="shared" si="151"/>
        <v>#DIV/0!</v>
      </c>
      <c r="BH102" s="394" t="e">
        <f t="shared" si="151"/>
        <v>#DIV/0!</v>
      </c>
      <c r="BI102" s="394" t="e">
        <f t="shared" si="151"/>
        <v>#DIV/0!</v>
      </c>
      <c r="BJ102" s="394" t="e">
        <f t="shared" si="151"/>
        <v>#DIV/0!</v>
      </c>
      <c r="BK102" s="381" t="e">
        <f t="shared" si="151"/>
        <v>#DIV/0!</v>
      </c>
      <c r="BL102" s="394" t="e">
        <f t="shared" si="151"/>
        <v>#DIV/0!</v>
      </c>
      <c r="BM102" s="394" t="e">
        <f t="shared" si="151"/>
        <v>#DIV/0!</v>
      </c>
      <c r="BN102" s="394" t="e">
        <f t="shared" si="151"/>
        <v>#DIV/0!</v>
      </c>
      <c r="BO102" s="394" t="e">
        <f t="shared" si="151"/>
        <v>#DIV/0!</v>
      </c>
    </row>
    <row r="103" spans="1:67" s="492" customFormat="1" ht="20.25" customHeight="1" x14ac:dyDescent="0.25">
      <c r="A103" s="489" t="s">
        <v>597</v>
      </c>
      <c r="B103" s="490"/>
      <c r="C103" s="985"/>
      <c r="D103" s="985"/>
      <c r="E103" s="491"/>
      <c r="F103" s="491"/>
      <c r="G103" s="491"/>
      <c r="H103" s="491"/>
      <c r="I103" s="491"/>
      <c r="J103" s="491"/>
      <c r="K103" s="491"/>
      <c r="L103" s="491"/>
      <c r="M103" s="457">
        <f t="shared" ref="M103:AR103" si="152">SUM(M80:M102)</f>
        <v>9492831.0588021465</v>
      </c>
      <c r="N103" s="457">
        <f t="shared" si="152"/>
        <v>207689.83199999999</v>
      </c>
      <c r="O103" s="457">
        <f t="shared" si="152"/>
        <v>9492831.0588021465</v>
      </c>
      <c r="P103" s="457">
        <f t="shared" si="152"/>
        <v>0</v>
      </c>
      <c r="Q103" s="457">
        <f t="shared" si="152"/>
        <v>9492831.0588021465</v>
      </c>
      <c r="R103" s="457" t="e">
        <f t="shared" si="152"/>
        <v>#DIV/0!</v>
      </c>
      <c r="S103" s="457" t="e">
        <f t="shared" si="152"/>
        <v>#DIV/0!</v>
      </c>
      <c r="T103" s="457" t="e">
        <f t="shared" si="152"/>
        <v>#DIV/0!</v>
      </c>
      <c r="U103" s="457" t="e">
        <f t="shared" si="152"/>
        <v>#DIV/0!</v>
      </c>
      <c r="V103" s="457" t="e">
        <f t="shared" si="152"/>
        <v>#DIV/0!</v>
      </c>
      <c r="W103" s="457" t="e">
        <f t="shared" si="152"/>
        <v>#DIV/0!</v>
      </c>
      <c r="X103" s="457" t="e">
        <f t="shared" si="152"/>
        <v>#DIV/0!</v>
      </c>
      <c r="Y103" s="457" t="e">
        <f t="shared" si="152"/>
        <v>#DIV/0!</v>
      </c>
      <c r="Z103" s="457" t="e">
        <f t="shared" si="152"/>
        <v>#DIV/0!</v>
      </c>
      <c r="AA103" s="457" t="e">
        <f t="shared" si="152"/>
        <v>#DIV/0!</v>
      </c>
      <c r="AB103" s="457" t="e">
        <f t="shared" si="152"/>
        <v>#DIV/0!</v>
      </c>
      <c r="AC103" s="457" t="e">
        <f t="shared" si="152"/>
        <v>#DIV/0!</v>
      </c>
      <c r="AD103" s="457" t="e">
        <f t="shared" si="152"/>
        <v>#DIV/0!</v>
      </c>
      <c r="AE103" s="457" t="e">
        <f t="shared" si="152"/>
        <v>#DIV/0!</v>
      </c>
      <c r="AF103" s="457" t="e">
        <f t="shared" si="152"/>
        <v>#DIV/0!</v>
      </c>
      <c r="AG103" s="457" t="e">
        <f t="shared" si="152"/>
        <v>#DIV/0!</v>
      </c>
      <c r="AH103" s="457" t="e">
        <f t="shared" si="152"/>
        <v>#DIV/0!</v>
      </c>
      <c r="AI103" s="457" t="e">
        <f t="shared" si="152"/>
        <v>#DIV/0!</v>
      </c>
      <c r="AJ103" s="457" t="e">
        <f t="shared" si="152"/>
        <v>#DIV/0!</v>
      </c>
      <c r="AK103" s="457" t="e">
        <f t="shared" si="152"/>
        <v>#DIV/0!</v>
      </c>
      <c r="AL103" s="457" t="e">
        <f t="shared" si="152"/>
        <v>#DIV/0!</v>
      </c>
      <c r="AM103" s="457" t="e">
        <f t="shared" si="152"/>
        <v>#DIV/0!</v>
      </c>
      <c r="AN103" s="457" t="e">
        <f t="shared" si="152"/>
        <v>#DIV/0!</v>
      </c>
      <c r="AO103" s="457" t="e">
        <f t="shared" si="152"/>
        <v>#DIV/0!</v>
      </c>
      <c r="AP103" s="457" t="e">
        <f t="shared" si="152"/>
        <v>#DIV/0!</v>
      </c>
      <c r="AQ103" s="457" t="e">
        <f t="shared" si="152"/>
        <v>#DIV/0!</v>
      </c>
      <c r="AR103" s="457" t="e">
        <f t="shared" si="152"/>
        <v>#DIV/0!</v>
      </c>
      <c r="AS103" s="457" t="e">
        <f t="shared" ref="AS103:BO103" si="153">SUM(AS80:AS102)</f>
        <v>#DIV/0!</v>
      </c>
      <c r="AT103" s="457" t="e">
        <f t="shared" si="153"/>
        <v>#DIV/0!</v>
      </c>
      <c r="AU103" s="457" t="e">
        <f t="shared" si="153"/>
        <v>#DIV/0!</v>
      </c>
      <c r="AV103" s="457" t="e">
        <f t="shared" si="153"/>
        <v>#DIV/0!</v>
      </c>
      <c r="AW103" s="457" t="e">
        <f t="shared" si="153"/>
        <v>#DIV/0!</v>
      </c>
      <c r="AX103" s="457" t="e">
        <f t="shared" si="153"/>
        <v>#DIV/0!</v>
      </c>
      <c r="AY103" s="457" t="e">
        <f t="shared" si="153"/>
        <v>#DIV/0!</v>
      </c>
      <c r="AZ103" s="457" t="e">
        <f t="shared" si="153"/>
        <v>#DIV/0!</v>
      </c>
      <c r="BA103" s="457" t="e">
        <f t="shared" si="153"/>
        <v>#DIV/0!</v>
      </c>
      <c r="BB103" s="457" t="e">
        <f t="shared" si="153"/>
        <v>#DIV/0!</v>
      </c>
      <c r="BC103" s="457" t="e">
        <f t="shared" si="153"/>
        <v>#DIV/0!</v>
      </c>
      <c r="BD103" s="457" t="e">
        <f t="shared" si="153"/>
        <v>#DIV/0!</v>
      </c>
      <c r="BE103" s="457" t="e">
        <f t="shared" si="153"/>
        <v>#DIV/0!</v>
      </c>
      <c r="BF103" s="457" t="e">
        <f t="shared" si="153"/>
        <v>#DIV/0!</v>
      </c>
      <c r="BG103" s="457" t="e">
        <f t="shared" si="153"/>
        <v>#DIV/0!</v>
      </c>
      <c r="BH103" s="457" t="e">
        <f t="shared" si="153"/>
        <v>#DIV/0!</v>
      </c>
      <c r="BI103" s="457" t="e">
        <f t="shared" si="153"/>
        <v>#DIV/0!</v>
      </c>
      <c r="BJ103" s="457" t="e">
        <f t="shared" si="153"/>
        <v>#DIV/0!</v>
      </c>
      <c r="BK103" s="457" t="e">
        <f t="shared" si="153"/>
        <v>#DIV/0!</v>
      </c>
      <c r="BL103" s="457" t="e">
        <f t="shared" si="153"/>
        <v>#DIV/0!</v>
      </c>
      <c r="BM103" s="457" t="e">
        <f t="shared" si="153"/>
        <v>#DIV/0!</v>
      </c>
      <c r="BN103" s="457" t="e">
        <f t="shared" si="153"/>
        <v>#DIV/0!</v>
      </c>
      <c r="BO103" s="457" t="e">
        <f t="shared" si="153"/>
        <v>#DIV/0!</v>
      </c>
    </row>
    <row r="104" spans="1:67" s="414" customFormat="1" ht="15.75" x14ac:dyDescent="0.25">
      <c r="A104" s="582"/>
      <c r="B104" s="493"/>
      <c r="C104" s="493"/>
      <c r="D104" s="493"/>
      <c r="E104" s="459"/>
      <c r="F104" s="459"/>
      <c r="G104" s="459"/>
      <c r="H104" s="459"/>
      <c r="I104" s="459"/>
      <c r="J104" s="459"/>
      <c r="K104" s="459"/>
      <c r="L104" s="459"/>
      <c r="M104" s="459"/>
      <c r="N104" s="459"/>
      <c r="O104" s="459"/>
      <c r="P104" s="459"/>
      <c r="Q104" s="840"/>
      <c r="R104" s="841" t="e">
        <f t="shared" ref="R104:AW104" si="154">R103/R110/12</f>
        <v>#DIV/0!</v>
      </c>
      <c r="S104" s="610" t="e">
        <f t="shared" si="154"/>
        <v>#DIV/0!</v>
      </c>
      <c r="T104" s="610" t="e">
        <f t="shared" si="154"/>
        <v>#DIV/0!</v>
      </c>
      <c r="U104" s="610" t="e">
        <f t="shared" si="154"/>
        <v>#DIV/0!</v>
      </c>
      <c r="V104" s="610" t="e">
        <f t="shared" si="154"/>
        <v>#DIV/0!</v>
      </c>
      <c r="W104" s="610" t="e">
        <f t="shared" si="154"/>
        <v>#DIV/0!</v>
      </c>
      <c r="X104" s="610" t="e">
        <f t="shared" si="154"/>
        <v>#DIV/0!</v>
      </c>
      <c r="Y104" s="610" t="e">
        <f t="shared" si="154"/>
        <v>#DIV/0!</v>
      </c>
      <c r="Z104" s="610" t="e">
        <f t="shared" si="154"/>
        <v>#DIV/0!</v>
      </c>
      <c r="AA104" s="610" t="e">
        <f t="shared" si="154"/>
        <v>#DIV/0!</v>
      </c>
      <c r="AB104" s="610" t="e">
        <f t="shared" si="154"/>
        <v>#DIV/0!</v>
      </c>
      <c r="AC104" s="610" t="e">
        <f t="shared" si="154"/>
        <v>#DIV/0!</v>
      </c>
      <c r="AD104" s="610" t="e">
        <f t="shared" si="154"/>
        <v>#DIV/0!</v>
      </c>
      <c r="AE104" s="610" t="e">
        <f t="shared" si="154"/>
        <v>#DIV/0!</v>
      </c>
      <c r="AF104" s="610" t="e">
        <f t="shared" si="154"/>
        <v>#DIV/0!</v>
      </c>
      <c r="AG104" s="610" t="e">
        <f t="shared" si="154"/>
        <v>#DIV/0!</v>
      </c>
      <c r="AH104" s="610" t="e">
        <f t="shared" si="154"/>
        <v>#DIV/0!</v>
      </c>
      <c r="AI104" s="610" t="e">
        <f t="shared" si="154"/>
        <v>#DIV/0!</v>
      </c>
      <c r="AJ104" s="610" t="e">
        <f t="shared" si="154"/>
        <v>#DIV/0!</v>
      </c>
      <c r="AK104" s="610" t="e">
        <f t="shared" si="154"/>
        <v>#DIV/0!</v>
      </c>
      <c r="AL104" s="610" t="e">
        <f t="shared" si="154"/>
        <v>#DIV/0!</v>
      </c>
      <c r="AM104" s="610" t="e">
        <f t="shared" si="154"/>
        <v>#DIV/0!</v>
      </c>
      <c r="AN104" s="610" t="e">
        <f t="shared" si="154"/>
        <v>#DIV/0!</v>
      </c>
      <c r="AO104" s="610" t="e">
        <f t="shared" si="154"/>
        <v>#DIV/0!</v>
      </c>
      <c r="AP104" s="610" t="e">
        <f t="shared" si="154"/>
        <v>#DIV/0!</v>
      </c>
      <c r="AQ104" s="610" t="e">
        <f t="shared" si="154"/>
        <v>#DIV/0!</v>
      </c>
      <c r="AR104" s="610" t="e">
        <f t="shared" si="154"/>
        <v>#DIV/0!</v>
      </c>
      <c r="AS104" s="610" t="e">
        <f t="shared" si="154"/>
        <v>#DIV/0!</v>
      </c>
      <c r="AT104" s="610" t="e">
        <f t="shared" si="154"/>
        <v>#DIV/0!</v>
      </c>
      <c r="AU104" s="610" t="e">
        <f t="shared" si="154"/>
        <v>#DIV/0!</v>
      </c>
      <c r="AV104" s="610" t="e">
        <f t="shared" si="154"/>
        <v>#DIV/0!</v>
      </c>
      <c r="AW104" s="610" t="e">
        <f t="shared" si="154"/>
        <v>#DIV/0!</v>
      </c>
      <c r="AX104" s="610" t="e">
        <f t="shared" ref="AX104:BO104" si="155">AX103/AX110/12</f>
        <v>#DIV/0!</v>
      </c>
      <c r="AY104" s="610" t="e">
        <f t="shared" si="155"/>
        <v>#DIV/0!</v>
      </c>
      <c r="AZ104" s="610" t="e">
        <f t="shared" si="155"/>
        <v>#DIV/0!</v>
      </c>
      <c r="BA104" s="610" t="e">
        <f t="shared" si="155"/>
        <v>#DIV/0!</v>
      </c>
      <c r="BB104" s="610" t="e">
        <f t="shared" si="155"/>
        <v>#DIV/0!</v>
      </c>
      <c r="BC104" s="841" t="e">
        <f t="shared" si="155"/>
        <v>#DIV/0!</v>
      </c>
      <c r="BD104" s="610" t="e">
        <f t="shared" si="155"/>
        <v>#DIV/0!</v>
      </c>
      <c r="BE104" s="610" t="e">
        <f t="shared" si="155"/>
        <v>#DIV/0!</v>
      </c>
      <c r="BF104" s="610" t="e">
        <f t="shared" si="155"/>
        <v>#DIV/0!</v>
      </c>
      <c r="BG104" s="610" t="e">
        <f t="shared" si="155"/>
        <v>#DIV/0!</v>
      </c>
      <c r="BH104" s="610" t="e">
        <f t="shared" si="155"/>
        <v>#DIV/0!</v>
      </c>
      <c r="BI104" s="610" t="e">
        <f t="shared" si="155"/>
        <v>#DIV/0!</v>
      </c>
      <c r="BJ104" s="610" t="e">
        <f t="shared" si="155"/>
        <v>#DIV/0!</v>
      </c>
      <c r="BK104" s="610" t="e">
        <f t="shared" si="155"/>
        <v>#DIV/0!</v>
      </c>
      <c r="BL104" s="610" t="e">
        <f t="shared" si="155"/>
        <v>#DIV/0!</v>
      </c>
      <c r="BM104" s="610" t="e">
        <f t="shared" si="155"/>
        <v>#DIV/0!</v>
      </c>
      <c r="BN104" s="610" t="e">
        <f t="shared" si="155"/>
        <v>#DIV/0!</v>
      </c>
      <c r="BO104" s="610" t="e">
        <f t="shared" si="155"/>
        <v>#DIV/0!</v>
      </c>
    </row>
    <row r="105" spans="1:67" s="414" customFormat="1" ht="15.75" customHeight="1" x14ac:dyDescent="0.25">
      <c r="A105" s="496" t="s">
        <v>599</v>
      </c>
      <c r="B105" s="493"/>
      <c r="C105" s="496"/>
      <c r="D105" s="496"/>
      <c r="E105" s="496"/>
      <c r="F105" s="496"/>
      <c r="G105" s="496"/>
      <c r="H105" s="496"/>
      <c r="I105" s="496"/>
      <c r="J105" s="496"/>
      <c r="K105" s="496"/>
      <c r="L105" s="496"/>
      <c r="M105" s="496"/>
      <c r="N105" s="496"/>
      <c r="O105" s="497"/>
      <c r="P105" s="842" t="e">
        <f>R105+AK105+AR105+AW105+BC105+BG105+BK105</f>
        <v>#DIV/0!</v>
      </c>
      <c r="Q105" s="372">
        <f t="shared" ref="Q105:AV105" si="156">Q103</f>
        <v>9492831.0588021465</v>
      </c>
      <c r="R105" s="843" t="e">
        <f t="shared" si="156"/>
        <v>#DIV/0!</v>
      </c>
      <c r="S105" s="602" t="e">
        <f t="shared" si="156"/>
        <v>#DIV/0!</v>
      </c>
      <c r="T105" s="602" t="e">
        <f t="shared" si="156"/>
        <v>#DIV/0!</v>
      </c>
      <c r="U105" s="602" t="e">
        <f t="shared" si="156"/>
        <v>#DIV/0!</v>
      </c>
      <c r="V105" s="602" t="e">
        <f t="shared" si="156"/>
        <v>#DIV/0!</v>
      </c>
      <c r="W105" s="602" t="e">
        <f t="shared" si="156"/>
        <v>#DIV/0!</v>
      </c>
      <c r="X105" s="367" t="e">
        <f t="shared" si="156"/>
        <v>#DIV/0!</v>
      </c>
      <c r="Y105" s="367" t="e">
        <f t="shared" si="156"/>
        <v>#DIV/0!</v>
      </c>
      <c r="Z105" s="367" t="e">
        <f t="shared" si="156"/>
        <v>#DIV/0!</v>
      </c>
      <c r="AA105" s="367" t="e">
        <f t="shared" si="156"/>
        <v>#DIV/0!</v>
      </c>
      <c r="AB105" s="367" t="e">
        <f t="shared" si="156"/>
        <v>#DIV/0!</v>
      </c>
      <c r="AC105" s="367" t="e">
        <f t="shared" si="156"/>
        <v>#DIV/0!</v>
      </c>
      <c r="AD105" s="367" t="e">
        <f t="shared" si="156"/>
        <v>#DIV/0!</v>
      </c>
      <c r="AE105" s="367" t="e">
        <f t="shared" si="156"/>
        <v>#DIV/0!</v>
      </c>
      <c r="AF105" s="367" t="e">
        <f t="shared" si="156"/>
        <v>#DIV/0!</v>
      </c>
      <c r="AG105" s="367" t="e">
        <f t="shared" si="156"/>
        <v>#DIV/0!</v>
      </c>
      <c r="AH105" s="367" t="e">
        <f t="shared" si="156"/>
        <v>#DIV/0!</v>
      </c>
      <c r="AI105" s="367" t="e">
        <f t="shared" si="156"/>
        <v>#DIV/0!</v>
      </c>
      <c r="AJ105" s="367" t="e">
        <f t="shared" si="156"/>
        <v>#DIV/0!</v>
      </c>
      <c r="AK105" s="367" t="e">
        <f t="shared" si="156"/>
        <v>#DIV/0!</v>
      </c>
      <c r="AL105" s="367" t="e">
        <f t="shared" si="156"/>
        <v>#DIV/0!</v>
      </c>
      <c r="AM105" s="367" t="e">
        <f t="shared" si="156"/>
        <v>#DIV/0!</v>
      </c>
      <c r="AN105" s="367" t="e">
        <f t="shared" si="156"/>
        <v>#DIV/0!</v>
      </c>
      <c r="AO105" s="367" t="e">
        <f t="shared" si="156"/>
        <v>#DIV/0!</v>
      </c>
      <c r="AP105" s="367" t="e">
        <f t="shared" si="156"/>
        <v>#DIV/0!</v>
      </c>
      <c r="AQ105" s="367" t="e">
        <f t="shared" si="156"/>
        <v>#DIV/0!</v>
      </c>
      <c r="AR105" s="372" t="e">
        <f t="shared" si="156"/>
        <v>#DIV/0!</v>
      </c>
      <c r="AS105" s="367" t="e">
        <f t="shared" si="156"/>
        <v>#DIV/0!</v>
      </c>
      <c r="AT105" s="367" t="e">
        <f t="shared" si="156"/>
        <v>#DIV/0!</v>
      </c>
      <c r="AU105" s="367" t="e">
        <f t="shared" si="156"/>
        <v>#DIV/0!</v>
      </c>
      <c r="AV105" s="367" t="e">
        <f t="shared" si="156"/>
        <v>#DIV/0!</v>
      </c>
      <c r="AW105" s="372" t="e">
        <f t="shared" ref="AW105:BO105" si="157">AW103</f>
        <v>#DIV/0!</v>
      </c>
      <c r="AX105" s="367" t="e">
        <f t="shared" si="157"/>
        <v>#DIV/0!</v>
      </c>
      <c r="AY105" s="367" t="e">
        <f t="shared" si="157"/>
        <v>#DIV/0!</v>
      </c>
      <c r="AZ105" s="367" t="e">
        <f t="shared" si="157"/>
        <v>#DIV/0!</v>
      </c>
      <c r="BA105" s="367" t="e">
        <f t="shared" si="157"/>
        <v>#DIV/0!</v>
      </c>
      <c r="BB105" s="367" t="e">
        <f t="shared" si="157"/>
        <v>#DIV/0!</v>
      </c>
      <c r="BC105" s="372" t="e">
        <f t="shared" si="157"/>
        <v>#DIV/0!</v>
      </c>
      <c r="BD105" s="367" t="e">
        <f t="shared" si="157"/>
        <v>#DIV/0!</v>
      </c>
      <c r="BE105" s="367" t="e">
        <f t="shared" si="157"/>
        <v>#DIV/0!</v>
      </c>
      <c r="BF105" s="367" t="e">
        <f t="shared" si="157"/>
        <v>#DIV/0!</v>
      </c>
      <c r="BG105" s="372" t="e">
        <f t="shared" si="157"/>
        <v>#DIV/0!</v>
      </c>
      <c r="BH105" s="367" t="e">
        <f t="shared" si="157"/>
        <v>#DIV/0!</v>
      </c>
      <c r="BI105" s="367" t="e">
        <f t="shared" si="157"/>
        <v>#DIV/0!</v>
      </c>
      <c r="BJ105" s="367" t="e">
        <f t="shared" si="157"/>
        <v>#DIV/0!</v>
      </c>
      <c r="BK105" s="372" t="e">
        <f t="shared" si="157"/>
        <v>#DIV/0!</v>
      </c>
      <c r="BL105" s="367" t="e">
        <f t="shared" si="157"/>
        <v>#DIV/0!</v>
      </c>
      <c r="BM105" s="367" t="e">
        <f t="shared" si="157"/>
        <v>#DIV/0!</v>
      </c>
      <c r="BN105" s="367" t="e">
        <f t="shared" si="157"/>
        <v>#DIV/0!</v>
      </c>
      <c r="BO105" s="367" t="e">
        <f t="shared" si="157"/>
        <v>#DIV/0!</v>
      </c>
    </row>
    <row r="106" spans="1:67" s="414" customFormat="1" ht="12.75" hidden="1" customHeight="1" x14ac:dyDescent="0.25">
      <c r="A106" s="496" t="s">
        <v>601</v>
      </c>
      <c r="B106" s="497"/>
      <c r="C106" s="500"/>
      <c r="D106" s="500"/>
      <c r="E106" s="500"/>
      <c r="F106" s="500"/>
      <c r="G106" s="500"/>
      <c r="H106" s="500"/>
      <c r="I106" s="500"/>
      <c r="J106" s="500"/>
      <c r="K106" s="500"/>
      <c r="L106" s="500"/>
      <c r="M106" s="500"/>
      <c r="N106" s="500"/>
      <c r="O106" s="459"/>
      <c r="P106" s="459"/>
      <c r="Q106" s="844"/>
      <c r="R106" s="800"/>
      <c r="S106" s="416"/>
      <c r="T106" s="416"/>
      <c r="U106" s="416"/>
      <c r="AR106" s="802"/>
      <c r="AW106" s="802"/>
      <c r="BC106" s="802"/>
      <c r="BG106" s="802"/>
      <c r="BK106" s="802"/>
    </row>
    <row r="107" spans="1:67" s="414" customFormat="1" ht="12.75" hidden="1" customHeight="1" x14ac:dyDescent="0.25">
      <c r="A107" s="500" t="s">
        <v>602</v>
      </c>
      <c r="B107" s="493"/>
      <c r="C107" s="500"/>
      <c r="D107" s="500"/>
      <c r="E107" s="500"/>
      <c r="F107" s="500"/>
      <c r="G107" s="500"/>
      <c r="H107" s="500"/>
      <c r="I107" s="500"/>
      <c r="J107" s="500"/>
      <c r="K107" s="500"/>
      <c r="L107" s="500"/>
      <c r="M107" s="500"/>
      <c r="N107" s="500"/>
      <c r="O107" s="459"/>
      <c r="P107" s="459"/>
      <c r="Q107" s="844"/>
      <c r="R107" s="800"/>
      <c r="S107" s="416"/>
      <c r="T107" s="416"/>
      <c r="U107" s="416"/>
      <c r="AR107" s="802"/>
      <c r="AW107" s="802"/>
      <c r="BC107" s="802"/>
      <c r="BG107" s="802"/>
      <c r="BK107" s="802"/>
    </row>
    <row r="108" spans="1:67" s="414" customFormat="1" ht="16.5" customHeight="1" x14ac:dyDescent="0.25">
      <c r="A108" s="500" t="s">
        <v>602</v>
      </c>
      <c r="B108" s="493"/>
      <c r="C108" s="500"/>
      <c r="D108" s="500"/>
      <c r="E108" s="500"/>
      <c r="F108" s="500"/>
      <c r="G108" s="500"/>
      <c r="H108" s="500"/>
      <c r="I108" s="500"/>
      <c r="J108" s="500"/>
      <c r="K108" s="500"/>
      <c r="L108" s="500"/>
      <c r="M108" s="500"/>
      <c r="N108" s="500"/>
      <c r="O108" s="459"/>
      <c r="P108" s="459"/>
      <c r="Q108" s="845">
        <v>0.02</v>
      </c>
      <c r="R108" s="845">
        <v>0.02</v>
      </c>
      <c r="S108" s="502">
        <v>0.02</v>
      </c>
      <c r="T108" s="502">
        <v>0.02</v>
      </c>
      <c r="U108" s="502">
        <v>0.02</v>
      </c>
      <c r="V108" s="502">
        <v>0.02</v>
      </c>
      <c r="W108" s="502">
        <v>0.02</v>
      </c>
      <c r="X108" s="502">
        <v>0.02</v>
      </c>
      <c r="Y108" s="502">
        <v>0.02</v>
      </c>
      <c r="Z108" s="502">
        <v>0.02</v>
      </c>
      <c r="AA108" s="502">
        <v>0.02</v>
      </c>
      <c r="AB108" s="502">
        <v>0.02</v>
      </c>
      <c r="AC108" s="502">
        <v>0.02</v>
      </c>
      <c r="AD108" s="502">
        <v>0.02</v>
      </c>
      <c r="AE108" s="502">
        <v>0.02</v>
      </c>
      <c r="AF108" s="502">
        <v>0.02</v>
      </c>
      <c r="AG108" s="502">
        <v>0.02</v>
      </c>
      <c r="AH108" s="502">
        <v>0.02</v>
      </c>
      <c r="AI108" s="502">
        <v>0.02</v>
      </c>
      <c r="AJ108" s="502">
        <v>0.02</v>
      </c>
      <c r="AK108" s="502">
        <v>0.02</v>
      </c>
      <c r="AL108" s="502">
        <v>0.02</v>
      </c>
      <c r="AM108" s="502">
        <v>0.02</v>
      </c>
      <c r="AN108" s="502">
        <v>0.02</v>
      </c>
      <c r="AO108" s="502">
        <v>0.02</v>
      </c>
      <c r="AP108" s="502">
        <v>0.02</v>
      </c>
      <c r="AQ108" s="502">
        <v>0.02</v>
      </c>
      <c r="AR108" s="845">
        <v>0.02</v>
      </c>
      <c r="AS108" s="502">
        <v>0.02</v>
      </c>
      <c r="AT108" s="502">
        <v>0.02</v>
      </c>
      <c r="AU108" s="502">
        <v>0.02</v>
      </c>
      <c r="AV108" s="502">
        <v>0.02</v>
      </c>
      <c r="AW108" s="845">
        <v>0.02</v>
      </c>
      <c r="AX108" s="502">
        <v>0.02</v>
      </c>
      <c r="AY108" s="502">
        <v>0.02</v>
      </c>
      <c r="AZ108" s="502">
        <v>0.02</v>
      </c>
      <c r="BA108" s="502">
        <v>0.02</v>
      </c>
      <c r="BB108" s="502">
        <v>0.02</v>
      </c>
      <c r="BC108" s="845">
        <v>0.02</v>
      </c>
      <c r="BD108" s="502">
        <v>0.02</v>
      </c>
      <c r="BE108" s="502">
        <v>0.02</v>
      </c>
      <c r="BF108" s="502">
        <v>0.02</v>
      </c>
      <c r="BG108" s="845"/>
      <c r="BH108" s="502">
        <v>0.02</v>
      </c>
      <c r="BI108" s="502">
        <v>0.02</v>
      </c>
      <c r="BJ108" s="502">
        <v>0.02</v>
      </c>
      <c r="BK108" s="845"/>
      <c r="BL108" s="502">
        <v>0.02</v>
      </c>
      <c r="BM108" s="502">
        <v>0.02</v>
      </c>
      <c r="BN108" s="502">
        <v>0.02</v>
      </c>
      <c r="BO108" s="502">
        <v>0.02</v>
      </c>
    </row>
    <row r="109" spans="1:67" s="414" customFormat="1" ht="15.75" x14ac:dyDescent="0.25">
      <c r="A109" s="500" t="s">
        <v>604</v>
      </c>
      <c r="B109" s="493"/>
      <c r="C109" s="503"/>
      <c r="D109" s="503"/>
      <c r="E109" s="503"/>
      <c r="F109" s="503"/>
      <c r="G109" s="503"/>
      <c r="H109" s="503"/>
      <c r="I109" s="503"/>
      <c r="J109" s="503"/>
      <c r="K109" s="503"/>
      <c r="L109" s="503"/>
      <c r="M109" s="503"/>
      <c r="N109" s="503"/>
      <c r="O109" s="459"/>
      <c r="P109" s="459"/>
      <c r="Q109" s="509">
        <f t="shared" ref="Q109:BB109" si="158">Q105+Q105*Q108</f>
        <v>9682687.67997819</v>
      </c>
      <c r="R109" s="509" t="e">
        <f t="shared" si="158"/>
        <v>#DIV/0!</v>
      </c>
      <c r="S109" s="504" t="e">
        <f t="shared" si="158"/>
        <v>#DIV/0!</v>
      </c>
      <c r="T109" s="504" t="e">
        <f t="shared" si="158"/>
        <v>#DIV/0!</v>
      </c>
      <c r="U109" s="504" t="e">
        <f t="shared" si="158"/>
        <v>#DIV/0!</v>
      </c>
      <c r="V109" s="504" t="e">
        <f t="shared" si="158"/>
        <v>#DIV/0!</v>
      </c>
      <c r="W109" s="504" t="e">
        <f t="shared" si="158"/>
        <v>#DIV/0!</v>
      </c>
      <c r="X109" s="504" t="e">
        <f t="shared" si="158"/>
        <v>#DIV/0!</v>
      </c>
      <c r="Y109" s="504" t="e">
        <f t="shared" si="158"/>
        <v>#DIV/0!</v>
      </c>
      <c r="Z109" s="504" t="e">
        <f t="shared" si="158"/>
        <v>#DIV/0!</v>
      </c>
      <c r="AA109" s="504" t="e">
        <f t="shared" si="158"/>
        <v>#DIV/0!</v>
      </c>
      <c r="AB109" s="504" t="e">
        <f t="shared" si="158"/>
        <v>#DIV/0!</v>
      </c>
      <c r="AC109" s="504" t="e">
        <f t="shared" si="158"/>
        <v>#DIV/0!</v>
      </c>
      <c r="AD109" s="504" t="e">
        <f t="shared" si="158"/>
        <v>#DIV/0!</v>
      </c>
      <c r="AE109" s="504" t="e">
        <f t="shared" si="158"/>
        <v>#DIV/0!</v>
      </c>
      <c r="AF109" s="504" t="e">
        <f t="shared" si="158"/>
        <v>#DIV/0!</v>
      </c>
      <c r="AG109" s="504" t="e">
        <f t="shared" si="158"/>
        <v>#DIV/0!</v>
      </c>
      <c r="AH109" s="504" t="e">
        <f t="shared" si="158"/>
        <v>#DIV/0!</v>
      </c>
      <c r="AI109" s="504" t="e">
        <f t="shared" si="158"/>
        <v>#DIV/0!</v>
      </c>
      <c r="AJ109" s="504" t="e">
        <f t="shared" si="158"/>
        <v>#DIV/0!</v>
      </c>
      <c r="AK109" s="504" t="e">
        <f t="shared" si="158"/>
        <v>#DIV/0!</v>
      </c>
      <c r="AL109" s="504" t="e">
        <f t="shared" si="158"/>
        <v>#DIV/0!</v>
      </c>
      <c r="AM109" s="504" t="e">
        <f t="shared" si="158"/>
        <v>#DIV/0!</v>
      </c>
      <c r="AN109" s="504" t="e">
        <f t="shared" si="158"/>
        <v>#DIV/0!</v>
      </c>
      <c r="AO109" s="504" t="e">
        <f t="shared" si="158"/>
        <v>#DIV/0!</v>
      </c>
      <c r="AP109" s="504" t="e">
        <f t="shared" si="158"/>
        <v>#DIV/0!</v>
      </c>
      <c r="AQ109" s="504" t="e">
        <f t="shared" si="158"/>
        <v>#DIV/0!</v>
      </c>
      <c r="AR109" s="509" t="e">
        <f t="shared" si="158"/>
        <v>#DIV/0!</v>
      </c>
      <c r="AS109" s="504" t="e">
        <f t="shared" si="158"/>
        <v>#DIV/0!</v>
      </c>
      <c r="AT109" s="504" t="e">
        <f t="shared" si="158"/>
        <v>#DIV/0!</v>
      </c>
      <c r="AU109" s="504" t="e">
        <f t="shared" si="158"/>
        <v>#DIV/0!</v>
      </c>
      <c r="AV109" s="504" t="e">
        <f t="shared" si="158"/>
        <v>#DIV/0!</v>
      </c>
      <c r="AW109" s="509" t="e">
        <f t="shared" si="158"/>
        <v>#DIV/0!</v>
      </c>
      <c r="AX109" s="504" t="e">
        <f t="shared" si="158"/>
        <v>#DIV/0!</v>
      </c>
      <c r="AY109" s="504" t="e">
        <f t="shared" si="158"/>
        <v>#DIV/0!</v>
      </c>
      <c r="AZ109" s="504" t="e">
        <f t="shared" si="158"/>
        <v>#DIV/0!</v>
      </c>
      <c r="BA109" s="504" t="e">
        <f t="shared" si="158"/>
        <v>#DIV/0!</v>
      </c>
      <c r="BB109" s="504" t="e">
        <f t="shared" si="158"/>
        <v>#DIV/0!</v>
      </c>
      <c r="BC109" s="509"/>
      <c r="BD109" s="504" t="e">
        <f>BD105+BD105*BD108</f>
        <v>#DIV/0!</v>
      </c>
      <c r="BE109" s="504" t="e">
        <f>BE105+BE105*BE108</f>
        <v>#DIV/0!</v>
      </c>
      <c r="BF109" s="504" t="e">
        <f>BF105+BF105*BF108</f>
        <v>#DIV/0!</v>
      </c>
      <c r="BG109" s="509"/>
      <c r="BH109" s="504" t="e">
        <f>BH105+BH105*BH108</f>
        <v>#DIV/0!</v>
      </c>
      <c r="BI109" s="504" t="e">
        <f>BI105+BI105*BI108</f>
        <v>#DIV/0!</v>
      </c>
      <c r="BJ109" s="504" t="e">
        <f>BJ105+BJ105*BJ108</f>
        <v>#DIV/0!</v>
      </c>
      <c r="BK109" s="509"/>
      <c r="BL109" s="504" t="e">
        <f>BL105+BL105*BL108</f>
        <v>#DIV/0!</v>
      </c>
      <c r="BM109" s="504" t="e">
        <f>BM105+BM105*BM108</f>
        <v>#DIV/0!</v>
      </c>
      <c r="BN109" s="504" t="e">
        <f>BN105+BN105*BN108</f>
        <v>#DIV/0!</v>
      </c>
      <c r="BO109" s="504" t="e">
        <f>BO105+BO105*BO108</f>
        <v>#DIV/0!</v>
      </c>
    </row>
    <row r="110" spans="1:67" s="414" customFormat="1" ht="15.75" x14ac:dyDescent="0.25">
      <c r="A110" s="505" t="str">
        <f>'Прил.9 услуги'!C44</f>
        <v>человек 
(получателей услуг)</v>
      </c>
      <c r="B110" s="506"/>
      <c r="C110" s="500"/>
      <c r="D110" s="500"/>
      <c r="E110" s="500"/>
      <c r="F110" s="500"/>
      <c r="G110" s="500"/>
      <c r="H110" s="500"/>
      <c r="I110" s="500"/>
      <c r="J110" s="500"/>
      <c r="K110" s="500"/>
      <c r="L110" s="500"/>
      <c r="M110" s="500"/>
      <c r="N110" s="500"/>
      <c r="O110" s="459"/>
      <c r="P110" s="459"/>
      <c r="Q110" s="563">
        <f>'Прил.9 услуги'!D44</f>
        <v>0</v>
      </c>
      <c r="R110" s="846"/>
      <c r="S110" s="847">
        <f t="shared" ref="S110:AJ110" si="159">$R$110</f>
        <v>0</v>
      </c>
      <c r="T110" s="847">
        <f t="shared" si="159"/>
        <v>0</v>
      </c>
      <c r="U110" s="847">
        <f t="shared" si="159"/>
        <v>0</v>
      </c>
      <c r="V110" s="847">
        <f t="shared" si="159"/>
        <v>0</v>
      </c>
      <c r="W110" s="847">
        <f t="shared" si="159"/>
        <v>0</v>
      </c>
      <c r="X110" s="847">
        <f t="shared" si="159"/>
        <v>0</v>
      </c>
      <c r="Y110" s="847">
        <f t="shared" si="159"/>
        <v>0</v>
      </c>
      <c r="Z110" s="847">
        <f t="shared" si="159"/>
        <v>0</v>
      </c>
      <c r="AA110" s="847">
        <f t="shared" si="159"/>
        <v>0</v>
      </c>
      <c r="AB110" s="848">
        <f t="shared" si="159"/>
        <v>0</v>
      </c>
      <c r="AC110" s="848">
        <f t="shared" si="159"/>
        <v>0</v>
      </c>
      <c r="AD110" s="848">
        <f t="shared" si="159"/>
        <v>0</v>
      </c>
      <c r="AE110" s="848">
        <f t="shared" si="159"/>
        <v>0</v>
      </c>
      <c r="AF110" s="849">
        <f t="shared" si="159"/>
        <v>0</v>
      </c>
      <c r="AG110" s="848">
        <f t="shared" si="159"/>
        <v>0</v>
      </c>
      <c r="AH110" s="848">
        <f t="shared" si="159"/>
        <v>0</v>
      </c>
      <c r="AI110" s="848">
        <f t="shared" si="159"/>
        <v>0</v>
      </c>
      <c r="AJ110" s="848">
        <f t="shared" si="159"/>
        <v>0</v>
      </c>
      <c r="AK110" s="848"/>
      <c r="AL110" s="848">
        <f t="shared" ref="AL110:AQ110" si="160">$AK$110</f>
        <v>0</v>
      </c>
      <c r="AM110" s="848">
        <f t="shared" si="160"/>
        <v>0</v>
      </c>
      <c r="AN110" s="848">
        <f t="shared" si="160"/>
        <v>0</v>
      </c>
      <c r="AO110" s="848">
        <f t="shared" si="160"/>
        <v>0</v>
      </c>
      <c r="AP110" s="848">
        <f t="shared" si="160"/>
        <v>0</v>
      </c>
      <c r="AQ110" s="848">
        <f t="shared" si="160"/>
        <v>0</v>
      </c>
      <c r="AR110" s="850"/>
      <c r="AS110" s="850">
        <f>$AR$110</f>
        <v>0</v>
      </c>
      <c r="AT110" s="850">
        <f>$AR$110</f>
        <v>0</v>
      </c>
      <c r="AU110" s="850">
        <f>$AR$110</f>
        <v>0</v>
      </c>
      <c r="AV110" s="848">
        <f>$AR$110</f>
        <v>0</v>
      </c>
      <c r="AW110" s="850"/>
      <c r="AX110" s="848">
        <f>$AW$110</f>
        <v>0</v>
      </c>
      <c r="AY110" s="848">
        <f>$AW$110</f>
        <v>0</v>
      </c>
      <c r="AZ110" s="848">
        <f>$AW$110</f>
        <v>0</v>
      </c>
      <c r="BA110" s="848">
        <f>$AW$110</f>
        <v>0</v>
      </c>
      <c r="BB110" s="848">
        <f>$AW$110</f>
        <v>0</v>
      </c>
      <c r="BC110" s="850"/>
      <c r="BD110" s="850">
        <f>$BC$110</f>
        <v>0</v>
      </c>
      <c r="BE110" s="850">
        <f>$BC$110</f>
        <v>0</v>
      </c>
      <c r="BF110" s="850">
        <f>$BC$110</f>
        <v>0</v>
      </c>
      <c r="BG110" s="850"/>
      <c r="BH110" s="850">
        <f>$BG$110</f>
        <v>0</v>
      </c>
      <c r="BI110" s="850">
        <f>$BG$110</f>
        <v>0</v>
      </c>
      <c r="BJ110" s="850">
        <f>$BG$110</f>
        <v>0</v>
      </c>
      <c r="BK110" s="850"/>
      <c r="BL110" s="850">
        <f>$BK$110</f>
        <v>0</v>
      </c>
      <c r="BM110" s="850">
        <f>$BK$110</f>
        <v>0</v>
      </c>
      <c r="BN110" s="850">
        <f>$BK$110</f>
        <v>0</v>
      </c>
      <c r="BO110" s="850">
        <f>$BK$110</f>
        <v>0</v>
      </c>
    </row>
    <row r="111" spans="1:67" s="414" customFormat="1" ht="17.25" customHeight="1" x14ac:dyDescent="0.25">
      <c r="A111" s="508" t="s">
        <v>731</v>
      </c>
      <c r="B111" s="493"/>
      <c r="C111" s="500"/>
      <c r="D111" s="500"/>
      <c r="E111" s="500"/>
      <c r="F111" s="500"/>
      <c r="G111" s="500"/>
      <c r="H111" s="500"/>
      <c r="I111" s="500"/>
      <c r="J111" s="500"/>
      <c r="K111" s="500"/>
      <c r="L111" s="500"/>
      <c r="M111" s="500"/>
      <c r="N111" s="500"/>
      <c r="O111" s="459"/>
      <c r="P111" s="459"/>
      <c r="Q111" s="563" t="e">
        <f t="shared" ref="Q111:BB111" si="161">Q109/12/Q110</f>
        <v>#DIV/0!</v>
      </c>
      <c r="R111" s="851" t="e">
        <f t="shared" si="161"/>
        <v>#DIV/0!</v>
      </c>
      <c r="S111" s="852" t="e">
        <f t="shared" si="161"/>
        <v>#DIV/0!</v>
      </c>
      <c r="T111" s="852" t="e">
        <f t="shared" si="161"/>
        <v>#DIV/0!</v>
      </c>
      <c r="U111" s="852" t="e">
        <f t="shared" si="161"/>
        <v>#DIV/0!</v>
      </c>
      <c r="V111" s="852" t="e">
        <f t="shared" si="161"/>
        <v>#DIV/0!</v>
      </c>
      <c r="W111" s="852" t="e">
        <f t="shared" si="161"/>
        <v>#DIV/0!</v>
      </c>
      <c r="X111" s="852" t="e">
        <f t="shared" si="161"/>
        <v>#DIV/0!</v>
      </c>
      <c r="Y111" s="852" t="e">
        <f t="shared" si="161"/>
        <v>#DIV/0!</v>
      </c>
      <c r="Z111" s="852" t="e">
        <f t="shared" si="161"/>
        <v>#DIV/0!</v>
      </c>
      <c r="AA111" s="852" t="e">
        <f t="shared" si="161"/>
        <v>#DIV/0!</v>
      </c>
      <c r="AB111" s="852" t="e">
        <f t="shared" si="161"/>
        <v>#DIV/0!</v>
      </c>
      <c r="AC111" s="852" t="e">
        <f t="shared" si="161"/>
        <v>#DIV/0!</v>
      </c>
      <c r="AD111" s="852" t="e">
        <f t="shared" si="161"/>
        <v>#DIV/0!</v>
      </c>
      <c r="AE111" s="852" t="e">
        <f t="shared" si="161"/>
        <v>#DIV/0!</v>
      </c>
      <c r="AF111" s="852" t="e">
        <f t="shared" si="161"/>
        <v>#DIV/0!</v>
      </c>
      <c r="AG111" s="852" t="e">
        <f t="shared" si="161"/>
        <v>#DIV/0!</v>
      </c>
      <c r="AH111" s="852" t="e">
        <f t="shared" si="161"/>
        <v>#DIV/0!</v>
      </c>
      <c r="AI111" s="852" t="e">
        <f t="shared" si="161"/>
        <v>#DIV/0!</v>
      </c>
      <c r="AJ111" s="852" t="e">
        <f t="shared" si="161"/>
        <v>#DIV/0!</v>
      </c>
      <c r="AK111" s="851" t="e">
        <f t="shared" si="161"/>
        <v>#DIV/0!</v>
      </c>
      <c r="AL111" s="852" t="e">
        <f t="shared" si="161"/>
        <v>#DIV/0!</v>
      </c>
      <c r="AM111" s="852" t="e">
        <f t="shared" si="161"/>
        <v>#DIV/0!</v>
      </c>
      <c r="AN111" s="852" t="e">
        <f t="shared" si="161"/>
        <v>#DIV/0!</v>
      </c>
      <c r="AO111" s="852" t="e">
        <f t="shared" si="161"/>
        <v>#DIV/0!</v>
      </c>
      <c r="AP111" s="852" t="e">
        <f t="shared" si="161"/>
        <v>#DIV/0!</v>
      </c>
      <c r="AQ111" s="852" t="e">
        <f t="shared" si="161"/>
        <v>#DIV/0!</v>
      </c>
      <c r="AR111" s="851" t="e">
        <f t="shared" si="161"/>
        <v>#DIV/0!</v>
      </c>
      <c r="AS111" s="852" t="e">
        <f t="shared" si="161"/>
        <v>#DIV/0!</v>
      </c>
      <c r="AT111" s="852" t="e">
        <f t="shared" si="161"/>
        <v>#DIV/0!</v>
      </c>
      <c r="AU111" s="852" t="e">
        <f t="shared" si="161"/>
        <v>#DIV/0!</v>
      </c>
      <c r="AV111" s="852" t="e">
        <f t="shared" si="161"/>
        <v>#DIV/0!</v>
      </c>
      <c r="AW111" s="851" t="e">
        <f t="shared" si="161"/>
        <v>#DIV/0!</v>
      </c>
      <c r="AX111" s="852" t="e">
        <f t="shared" si="161"/>
        <v>#DIV/0!</v>
      </c>
      <c r="AY111" s="852" t="e">
        <f t="shared" si="161"/>
        <v>#DIV/0!</v>
      </c>
      <c r="AZ111" s="852" t="e">
        <f t="shared" si="161"/>
        <v>#DIV/0!</v>
      </c>
      <c r="BA111" s="852" t="e">
        <f t="shared" si="161"/>
        <v>#DIV/0!</v>
      </c>
      <c r="BB111" s="852" t="e">
        <f t="shared" si="161"/>
        <v>#DIV/0!</v>
      </c>
      <c r="BC111" s="852"/>
      <c r="BD111" s="852" t="e">
        <f>BD109/12/BD110</f>
        <v>#DIV/0!</v>
      </c>
      <c r="BE111" s="852" t="e">
        <f>BE109/12/BE110</f>
        <v>#DIV/0!</v>
      </c>
      <c r="BF111" s="852" t="e">
        <f>BF109/12/BF110</f>
        <v>#DIV/0!</v>
      </c>
      <c r="BG111" s="852"/>
      <c r="BH111" s="852" t="e">
        <f>BH109/12/BH110</f>
        <v>#DIV/0!</v>
      </c>
      <c r="BI111" s="852" t="e">
        <f>BI109/12/BI110</f>
        <v>#DIV/0!</v>
      </c>
      <c r="BJ111" s="852" t="e">
        <f>BJ109/12/BJ110</f>
        <v>#DIV/0!</v>
      </c>
      <c r="BK111" s="852"/>
      <c r="BL111" s="852" t="e">
        <f>BL109/12/BL110</f>
        <v>#DIV/0!</v>
      </c>
      <c r="BM111" s="852" t="e">
        <f>BM109/12/BM110</f>
        <v>#DIV/0!</v>
      </c>
      <c r="BN111" s="852" t="e">
        <f>BN109/12/BN110</f>
        <v>#DIV/0!</v>
      </c>
      <c r="BO111" s="852" t="e">
        <f>BO109/12/BO110</f>
        <v>#DIV/0!</v>
      </c>
    </row>
    <row r="112" spans="1:67" s="414" customFormat="1" ht="12.75" hidden="1" customHeight="1" x14ac:dyDescent="0.25">
      <c r="A112" s="512" t="s">
        <v>608</v>
      </c>
      <c r="B112" s="512"/>
      <c r="C112" s="512"/>
      <c r="D112" s="512"/>
      <c r="E112" s="512"/>
      <c r="F112" s="512"/>
      <c r="G112" s="512"/>
      <c r="H112" s="512"/>
      <c r="I112" s="512"/>
      <c r="J112" s="512"/>
      <c r="K112" s="512"/>
      <c r="L112" s="512"/>
      <c r="M112" s="512"/>
      <c r="N112" s="512"/>
      <c r="O112" s="459"/>
      <c r="P112" s="459"/>
      <c r="Q112" s="509"/>
      <c r="R112" s="800"/>
      <c r="S112" s="416"/>
      <c r="T112" s="416"/>
      <c r="U112" s="416"/>
      <c r="AR112" s="802"/>
      <c r="AW112" s="802"/>
      <c r="BC112" s="802"/>
      <c r="BG112" s="802"/>
      <c r="BK112" s="802"/>
    </row>
    <row r="113" spans="1:67" s="414" customFormat="1" ht="12.75" hidden="1" customHeight="1" x14ac:dyDescent="0.25">
      <c r="A113" s="500"/>
      <c r="B113" s="500"/>
      <c r="C113" s="500"/>
      <c r="D113" s="500"/>
      <c r="E113" s="500"/>
      <c r="F113" s="500"/>
      <c r="G113" s="500"/>
      <c r="H113" s="500"/>
      <c r="I113" s="500"/>
      <c r="J113" s="500"/>
      <c r="K113" s="500"/>
      <c r="L113" s="500"/>
      <c r="M113" s="500"/>
      <c r="N113" s="500"/>
      <c r="O113" s="459"/>
      <c r="P113" s="459"/>
      <c r="Q113" s="509"/>
      <c r="R113" s="800"/>
      <c r="S113" s="416"/>
      <c r="T113" s="416"/>
      <c r="U113" s="416"/>
      <c r="AR113" s="802"/>
      <c r="AW113" s="802"/>
      <c r="BC113" s="802"/>
      <c r="BG113" s="802"/>
      <c r="BK113" s="802"/>
    </row>
    <row r="114" spans="1:67" s="414" customFormat="1" ht="19.899999999999999" customHeight="1" x14ac:dyDescent="0.25">
      <c r="A114" s="500"/>
      <c r="B114" s="500"/>
      <c r="C114" s="500"/>
      <c r="D114" s="500"/>
      <c r="E114" s="500"/>
      <c r="F114" s="500"/>
      <c r="G114" s="500"/>
      <c r="H114" s="500"/>
      <c r="I114" s="500"/>
      <c r="J114" s="500"/>
      <c r="K114" s="500"/>
      <c r="L114" s="500"/>
      <c r="M114" s="500"/>
      <c r="N114" s="500"/>
      <c r="O114" s="459"/>
      <c r="P114" s="1074" t="s">
        <v>732</v>
      </c>
      <c r="Q114" s="1074"/>
      <c r="R114" s="853"/>
      <c r="S114" s="853">
        <v>370</v>
      </c>
      <c r="T114" s="853">
        <v>58</v>
      </c>
      <c r="U114" s="853">
        <v>92</v>
      </c>
      <c r="V114" s="853">
        <v>555</v>
      </c>
      <c r="W114" s="853">
        <v>69</v>
      </c>
      <c r="X114" s="853">
        <v>139</v>
      </c>
      <c r="Y114" s="853">
        <v>5</v>
      </c>
      <c r="Z114" s="853">
        <v>1300</v>
      </c>
      <c r="AA114" s="853">
        <v>520</v>
      </c>
      <c r="AB114" s="853">
        <v>404</v>
      </c>
      <c r="AC114" s="853">
        <v>35</v>
      </c>
      <c r="AD114" s="853">
        <v>1109</v>
      </c>
      <c r="AE114" s="853">
        <v>185</v>
      </c>
      <c r="AF114" s="853"/>
      <c r="AG114" s="853">
        <v>92</v>
      </c>
      <c r="AH114" s="853">
        <v>1779</v>
      </c>
      <c r="AI114" s="853">
        <v>23</v>
      </c>
      <c r="AJ114" s="853">
        <v>1271</v>
      </c>
      <c r="AK114" s="853"/>
      <c r="AL114" s="853">
        <v>277</v>
      </c>
      <c r="AM114" s="853">
        <v>231</v>
      </c>
      <c r="AN114" s="853">
        <v>139</v>
      </c>
      <c r="AO114" s="853">
        <v>208</v>
      </c>
      <c r="AP114" s="853">
        <v>208</v>
      </c>
      <c r="AQ114" s="853">
        <v>312</v>
      </c>
      <c r="AR114" s="853"/>
      <c r="AS114" s="853">
        <v>277</v>
      </c>
      <c r="AT114" s="853">
        <v>277</v>
      </c>
      <c r="AU114" s="853">
        <v>185</v>
      </c>
      <c r="AV114" s="853">
        <v>139</v>
      </c>
      <c r="AW114" s="853"/>
      <c r="AX114" s="853">
        <v>116</v>
      </c>
      <c r="AY114" s="853">
        <v>832</v>
      </c>
      <c r="AZ114" s="853">
        <v>832</v>
      </c>
      <c r="BA114" s="853">
        <v>277</v>
      </c>
      <c r="BB114" s="853">
        <v>139</v>
      </c>
      <c r="BC114" s="853"/>
      <c r="BD114" s="853">
        <v>139</v>
      </c>
      <c r="BE114" s="853">
        <v>69</v>
      </c>
      <c r="BF114" s="853">
        <v>69</v>
      </c>
      <c r="BG114" s="853"/>
      <c r="BH114" s="853">
        <v>23</v>
      </c>
      <c r="BI114" s="853">
        <v>12</v>
      </c>
      <c r="BJ114" s="853">
        <v>39</v>
      </c>
      <c r="BK114" s="853"/>
      <c r="BL114" s="853">
        <v>23</v>
      </c>
      <c r="BM114" s="853">
        <v>46</v>
      </c>
      <c r="BN114" s="853">
        <v>35</v>
      </c>
      <c r="BO114" s="853">
        <v>23</v>
      </c>
    </row>
    <row r="115" spans="1:67" s="414" customFormat="1" ht="15.6" hidden="1" customHeight="1" x14ac:dyDescent="0.25">
      <c r="A115" s="459"/>
      <c r="B115" s="493"/>
      <c r="C115" s="493"/>
      <c r="D115" s="493"/>
      <c r="E115" s="459"/>
      <c r="F115" s="459"/>
      <c r="G115" s="459"/>
      <c r="H115" s="459"/>
      <c r="I115" s="459"/>
      <c r="J115" s="459"/>
      <c r="K115" s="459"/>
      <c r="L115" s="459"/>
      <c r="M115" s="459"/>
      <c r="N115" s="459"/>
      <c r="O115" s="459"/>
      <c r="P115" s="459"/>
      <c r="Q115" s="509"/>
      <c r="R115" s="800"/>
      <c r="S115" s="416"/>
      <c r="T115" s="416"/>
      <c r="U115" s="416"/>
      <c r="AR115" s="802"/>
      <c r="AW115" s="802"/>
      <c r="BC115" s="802"/>
      <c r="BG115" s="802"/>
      <c r="BK115" s="802"/>
    </row>
    <row r="116" spans="1:67" s="414" customFormat="1" ht="15.6" hidden="1" customHeight="1" x14ac:dyDescent="0.25">
      <c r="A116" s="459"/>
      <c r="B116" s="493"/>
      <c r="C116" s="493"/>
      <c r="D116" s="493"/>
      <c r="E116" s="459"/>
      <c r="F116" s="459"/>
      <c r="G116" s="459"/>
      <c r="H116" s="459"/>
      <c r="I116" s="459"/>
      <c r="J116" s="459"/>
      <c r="K116" s="459"/>
      <c r="L116" s="459"/>
      <c r="M116" s="459"/>
      <c r="N116" s="459"/>
      <c r="O116" s="459"/>
      <c r="P116" s="459"/>
      <c r="Q116" s="509"/>
      <c r="R116" s="800"/>
      <c r="S116" s="416"/>
      <c r="T116" s="416"/>
      <c r="U116" s="416"/>
      <c r="AR116" s="802"/>
      <c r="AW116" s="802"/>
      <c r="BC116" s="802"/>
      <c r="BG116" s="802"/>
      <c r="BK116" s="802"/>
    </row>
    <row r="117" spans="1:67" s="414" customFormat="1" ht="15.6" hidden="1" customHeight="1" x14ac:dyDescent="0.25">
      <c r="A117" s="459"/>
      <c r="B117" s="493"/>
      <c r="C117" s="493"/>
      <c r="D117" s="493"/>
      <c r="E117" s="459"/>
      <c r="F117" s="459"/>
      <c r="G117" s="459"/>
      <c r="H117" s="459"/>
      <c r="I117" s="459"/>
      <c r="J117" s="459"/>
      <c r="K117" s="459"/>
      <c r="L117" s="459"/>
      <c r="M117" s="459"/>
      <c r="N117" s="459"/>
      <c r="O117" s="459"/>
      <c r="P117" s="459"/>
      <c r="Q117" s="509"/>
      <c r="R117" s="800"/>
      <c r="S117" s="416"/>
      <c r="T117" s="416"/>
      <c r="U117" s="416"/>
      <c r="AR117" s="802"/>
      <c r="AW117" s="802"/>
      <c r="BC117" s="802"/>
      <c r="BG117" s="802"/>
      <c r="BK117" s="802"/>
    </row>
    <row r="118" spans="1:67" s="414" customFormat="1" ht="15.6" hidden="1" customHeight="1" x14ac:dyDescent="0.25">
      <c r="A118" s="459"/>
      <c r="B118" s="493"/>
      <c r="C118" s="493"/>
      <c r="D118" s="493"/>
      <c r="E118" s="459"/>
      <c r="F118" s="459"/>
      <c r="G118" s="459"/>
      <c r="H118" s="459"/>
      <c r="I118" s="459"/>
      <c r="J118" s="459"/>
      <c r="K118" s="459"/>
      <c r="L118" s="459"/>
      <c r="M118" s="459"/>
      <c r="N118" s="459"/>
      <c r="O118" s="459"/>
      <c r="P118" s="459"/>
      <c r="Q118" s="509"/>
      <c r="R118" s="800"/>
      <c r="S118" s="416"/>
      <c r="T118" s="416"/>
      <c r="U118" s="416"/>
      <c r="AR118" s="802"/>
      <c r="AW118" s="802"/>
      <c r="BC118" s="802"/>
      <c r="BG118" s="802"/>
      <c r="BK118" s="802"/>
    </row>
    <row r="119" spans="1:67" s="414" customFormat="1" ht="15.6" hidden="1" customHeight="1" x14ac:dyDescent="0.25">
      <c r="A119" s="459"/>
      <c r="B119" s="493"/>
      <c r="C119" s="493"/>
      <c r="D119" s="493"/>
      <c r="E119" s="459"/>
      <c r="F119" s="459"/>
      <c r="G119" s="459"/>
      <c r="H119" s="459"/>
      <c r="I119" s="459"/>
      <c r="J119" s="459"/>
      <c r="K119" s="459"/>
      <c r="L119" s="459"/>
      <c r="M119" s="459"/>
      <c r="N119" s="459"/>
      <c r="O119" s="459"/>
      <c r="P119" s="459"/>
      <c r="Q119" s="509"/>
      <c r="R119" s="800"/>
      <c r="S119" s="416"/>
      <c r="T119" s="416"/>
      <c r="U119" s="416"/>
      <c r="AR119" s="802"/>
      <c r="AW119" s="802"/>
      <c r="BC119" s="802"/>
      <c r="BG119" s="802"/>
      <c r="BK119" s="802"/>
    </row>
    <row r="120" spans="1:67" s="414" customFormat="1" ht="15.6" hidden="1" customHeight="1" x14ac:dyDescent="0.25">
      <c r="A120" s="459"/>
      <c r="B120" s="493"/>
      <c r="C120" s="493"/>
      <c r="D120" s="493"/>
      <c r="E120" s="459"/>
      <c r="F120" s="459"/>
      <c r="G120" s="459"/>
      <c r="H120" s="459"/>
      <c r="I120" s="459"/>
      <c r="J120" s="459"/>
      <c r="K120" s="459"/>
      <c r="L120" s="459"/>
      <c r="M120" s="459"/>
      <c r="N120" s="459"/>
      <c r="O120" s="459"/>
      <c r="P120" s="459"/>
      <c r="Q120" s="509"/>
      <c r="R120" s="800"/>
      <c r="S120" s="416"/>
      <c r="T120" s="416"/>
      <c r="U120" s="416"/>
      <c r="AR120" s="802"/>
      <c r="AW120" s="802"/>
      <c r="BC120" s="802"/>
      <c r="BG120" s="802"/>
      <c r="BK120" s="802"/>
    </row>
    <row r="121" spans="1:67" s="414" customFormat="1" ht="15.6" hidden="1" customHeight="1" x14ac:dyDescent="0.25">
      <c r="A121" s="459"/>
      <c r="B121" s="493"/>
      <c r="C121" s="493"/>
      <c r="D121" s="493"/>
      <c r="E121" s="459"/>
      <c r="F121" s="459"/>
      <c r="G121" s="459"/>
      <c r="H121" s="459"/>
      <c r="I121" s="459"/>
      <c r="J121" s="459"/>
      <c r="K121" s="459"/>
      <c r="L121" s="459"/>
      <c r="M121" s="459"/>
      <c r="N121" s="459"/>
      <c r="O121" s="459"/>
      <c r="P121" s="459"/>
      <c r="Q121" s="509"/>
      <c r="R121" s="800"/>
      <c r="S121" s="416"/>
      <c r="T121" s="416"/>
      <c r="U121" s="416"/>
      <c r="AR121" s="802"/>
      <c r="AW121" s="802"/>
      <c r="BC121" s="802"/>
      <c r="BG121" s="802"/>
      <c r="BK121" s="802"/>
    </row>
    <row r="122" spans="1:67" s="414" customFormat="1" ht="15.6" hidden="1" customHeight="1" x14ac:dyDescent="0.25">
      <c r="A122" s="459"/>
      <c r="B122" s="493"/>
      <c r="C122" s="493"/>
      <c r="D122" s="493"/>
      <c r="E122" s="459"/>
      <c r="F122" s="459"/>
      <c r="G122" s="459"/>
      <c r="H122" s="459"/>
      <c r="I122" s="459"/>
      <c r="J122" s="459"/>
      <c r="K122" s="459"/>
      <c r="L122" s="459"/>
      <c r="M122" s="459"/>
      <c r="N122" s="459"/>
      <c r="O122" s="459"/>
      <c r="P122" s="459"/>
      <c r="Q122" s="509"/>
      <c r="R122" s="800"/>
      <c r="S122" s="416"/>
      <c r="T122" s="416"/>
      <c r="U122" s="416"/>
      <c r="AR122" s="802"/>
      <c r="AW122" s="802"/>
      <c r="BC122" s="802"/>
      <c r="BG122" s="802"/>
      <c r="BK122" s="802"/>
    </row>
    <row r="123" spans="1:67" s="500" customFormat="1" ht="19.5" customHeight="1" x14ac:dyDescent="0.25">
      <c r="A123" s="500" t="s">
        <v>654</v>
      </c>
      <c r="B123" s="513"/>
      <c r="C123" s="513"/>
      <c r="D123" s="513"/>
      <c r="Q123" s="509"/>
      <c r="R123" s="854"/>
      <c r="S123" s="496"/>
      <c r="T123" s="496"/>
      <c r="U123" s="496"/>
      <c r="AR123" s="508"/>
      <c r="AW123" s="508"/>
      <c r="BC123" s="508"/>
      <c r="BG123" s="508"/>
      <c r="BK123" s="508"/>
    </row>
    <row r="124" spans="1:67" s="500" customFormat="1" ht="15.6" hidden="1" customHeight="1" x14ac:dyDescent="0.25">
      <c r="B124" s="513"/>
      <c r="C124" s="513"/>
      <c r="D124" s="513"/>
      <c r="Q124" s="508"/>
      <c r="R124" s="497"/>
      <c r="S124" s="496"/>
      <c r="T124" s="496"/>
      <c r="U124" s="496"/>
      <c r="AR124" s="508"/>
      <c r="AW124" s="508"/>
      <c r="BC124" s="508"/>
      <c r="BG124" s="508"/>
      <c r="BK124" s="508"/>
    </row>
    <row r="125" spans="1:67" s="500" customFormat="1" ht="24" customHeight="1" x14ac:dyDescent="0.25">
      <c r="A125" s="500" t="s">
        <v>655</v>
      </c>
      <c r="B125" s="513"/>
      <c r="C125" s="513"/>
      <c r="D125" s="513"/>
      <c r="Q125" s="508"/>
      <c r="R125" s="855"/>
      <c r="S125" s="496"/>
      <c r="T125" s="496"/>
      <c r="U125" s="496"/>
      <c r="V125" s="612"/>
      <c r="W125" s="612"/>
      <c r="X125" s="612"/>
      <c r="Y125" s="612"/>
      <c r="Z125" s="612"/>
      <c r="AA125" s="612"/>
      <c r="AB125" s="612"/>
      <c r="AC125" s="612"/>
      <c r="AD125" s="612"/>
      <c r="AE125" s="612"/>
      <c r="AH125" s="612"/>
      <c r="AI125" s="612"/>
      <c r="AJ125" s="612"/>
      <c r="AK125" s="612"/>
      <c r="AL125" s="612"/>
      <c r="AM125" s="612"/>
      <c r="AN125" s="612"/>
      <c r="AO125" s="612"/>
      <c r="AP125" s="612"/>
      <c r="AQ125" s="612"/>
      <c r="AR125" s="855"/>
      <c r="AS125" s="612"/>
      <c r="AT125" s="612"/>
      <c r="AU125" s="612"/>
      <c r="AV125" s="612"/>
      <c r="AW125" s="855"/>
      <c r="AX125" s="612"/>
      <c r="AY125" s="612"/>
      <c r="AZ125" s="612"/>
      <c r="BA125" s="612"/>
      <c r="BB125" s="612"/>
      <c r="BC125" s="855"/>
      <c r="BD125" s="612"/>
      <c r="BE125" s="612"/>
      <c r="BF125" s="612"/>
      <c r="BG125" s="855"/>
      <c r="BH125" s="612"/>
      <c r="BI125" s="612"/>
      <c r="BJ125" s="612"/>
      <c r="BK125" s="855"/>
      <c r="BL125" s="612"/>
      <c r="BM125" s="612"/>
      <c r="BN125" s="612"/>
      <c r="BO125" s="612"/>
    </row>
    <row r="126" spans="1:67" s="414" customFormat="1" x14ac:dyDescent="0.2">
      <c r="B126" s="415"/>
      <c r="C126" s="415"/>
      <c r="D126" s="415"/>
      <c r="Q126" s="802"/>
      <c r="R126" s="800"/>
      <c r="S126" s="416"/>
      <c r="T126" s="416"/>
      <c r="U126" s="416"/>
      <c r="AR126" s="802"/>
      <c r="AW126" s="802"/>
      <c r="BC126" s="802"/>
      <c r="BG126" s="802"/>
      <c r="BK126" s="802"/>
    </row>
    <row r="127" spans="1:67" s="414" customFormat="1" ht="33.6" customHeight="1" x14ac:dyDescent="0.25">
      <c r="A127" s="1020" t="s">
        <v>733</v>
      </c>
      <c r="B127" s="1020"/>
      <c r="C127" s="1020"/>
      <c r="D127" s="1020"/>
      <c r="E127" s="1020"/>
      <c r="F127" s="1020"/>
      <c r="G127" s="1020"/>
      <c r="H127" s="1020"/>
      <c r="I127" s="1020"/>
      <c r="J127" s="1020"/>
      <c r="Q127" s="856"/>
      <c r="R127" s="857"/>
      <c r="S127" s="613"/>
      <c r="T127" s="613"/>
      <c r="U127" s="613"/>
      <c r="V127" s="613"/>
      <c r="W127" s="613"/>
      <c r="X127" s="613"/>
      <c r="Y127" s="613"/>
      <c r="Z127" s="613"/>
      <c r="AA127" s="613"/>
      <c r="AB127" s="613"/>
      <c r="AC127" s="613"/>
      <c r="AD127" s="613"/>
      <c r="AE127" s="613"/>
      <c r="AF127" s="613"/>
      <c r="AG127" s="613"/>
      <c r="AH127" s="613"/>
      <c r="AI127" s="613"/>
      <c r="AJ127" s="613"/>
      <c r="AK127" s="613"/>
      <c r="AL127" s="613"/>
      <c r="AM127" s="613"/>
      <c r="AN127" s="613"/>
      <c r="AO127" s="613"/>
      <c r="AP127" s="613"/>
      <c r="AQ127" s="613"/>
      <c r="AR127" s="857"/>
      <c r="AS127" s="613"/>
      <c r="AT127" s="613"/>
      <c r="AU127" s="613"/>
      <c r="AV127" s="613"/>
      <c r="AW127" s="857"/>
      <c r="AX127" s="613"/>
      <c r="AY127" s="613"/>
      <c r="AZ127" s="613"/>
      <c r="BA127" s="613"/>
      <c r="BB127" s="613"/>
      <c r="BC127" s="857"/>
      <c r="BD127" s="613"/>
      <c r="BE127" s="613"/>
      <c r="BF127" s="613"/>
      <c r="BG127" s="857"/>
      <c r="BH127" s="613"/>
      <c r="BI127" s="613"/>
      <c r="BJ127" s="613"/>
      <c r="BK127" s="857"/>
      <c r="BL127" s="613"/>
      <c r="BM127" s="613"/>
      <c r="BN127" s="613"/>
      <c r="BO127" s="613"/>
    </row>
    <row r="128" spans="1:67" s="414" customFormat="1" ht="27" customHeight="1" x14ac:dyDescent="0.25">
      <c r="A128" s="1020"/>
      <c r="B128" s="1020"/>
      <c r="C128" s="1020"/>
      <c r="D128" s="1020"/>
      <c r="E128" s="1020"/>
      <c r="F128" s="1020"/>
      <c r="G128" s="1020"/>
      <c r="H128" s="1020"/>
      <c r="I128" s="1020"/>
      <c r="J128" s="1020"/>
      <c r="Q128" s="858"/>
      <c r="R128" s="859"/>
      <c r="S128" s="515"/>
      <c r="T128" s="515"/>
      <c r="U128" s="515"/>
      <c r="V128" s="592"/>
      <c r="W128" s="592"/>
      <c r="X128" s="592"/>
      <c r="Y128" s="592"/>
      <c r="Z128" s="592"/>
      <c r="AA128" s="592"/>
      <c r="AB128" s="592"/>
      <c r="AC128" s="592"/>
      <c r="AD128" s="592"/>
      <c r="AE128" s="592"/>
      <c r="AH128" s="592"/>
      <c r="AI128" s="592"/>
      <c r="AJ128" s="592"/>
      <c r="AK128" s="592"/>
      <c r="AL128" s="592"/>
      <c r="AM128" s="592"/>
      <c r="AN128" s="592"/>
      <c r="AO128" s="592"/>
      <c r="AP128" s="592"/>
      <c r="AQ128" s="592"/>
      <c r="AR128" s="859"/>
      <c r="AS128" s="592"/>
      <c r="AT128" s="592"/>
      <c r="AU128" s="592"/>
      <c r="AV128" s="592"/>
      <c r="AW128" s="859"/>
      <c r="AX128" s="592"/>
      <c r="AY128" s="592"/>
      <c r="AZ128" s="592"/>
      <c r="BA128" s="592"/>
      <c r="BB128" s="592"/>
      <c r="BC128" s="859"/>
      <c r="BD128" s="592"/>
      <c r="BE128" s="592"/>
      <c r="BF128" s="592"/>
      <c r="BG128" s="859"/>
      <c r="BH128" s="592"/>
      <c r="BI128" s="592"/>
      <c r="BJ128" s="592"/>
      <c r="BK128" s="859"/>
      <c r="BL128" s="592"/>
      <c r="BM128" s="592"/>
      <c r="BN128" s="592"/>
      <c r="BO128" s="592"/>
    </row>
    <row r="129" spans="2:63" s="414" customFormat="1" ht="18" x14ac:dyDescent="0.25">
      <c r="B129" s="415"/>
      <c r="C129" s="415"/>
      <c r="D129" s="415"/>
      <c r="O129" s="696"/>
      <c r="P129" s="696"/>
      <c r="Q129" s="860"/>
      <c r="R129" s="861"/>
      <c r="S129" s="515"/>
      <c r="T129" s="515"/>
      <c r="U129" s="515"/>
      <c r="AR129" s="802"/>
      <c r="AW129" s="802"/>
      <c r="BC129" s="802"/>
      <c r="BG129" s="802"/>
      <c r="BK129" s="802"/>
    </row>
    <row r="130" spans="2:63" s="414" customFormat="1" ht="18" x14ac:dyDescent="0.25">
      <c r="B130" s="415"/>
      <c r="C130" s="415"/>
      <c r="D130" s="415"/>
      <c r="O130" s="696"/>
      <c r="P130" s="696"/>
      <c r="Q130" s="860"/>
      <c r="R130" s="861"/>
      <c r="S130" s="515"/>
      <c r="T130" s="515"/>
      <c r="U130" s="515"/>
      <c r="AR130" s="802"/>
      <c r="AW130" s="802"/>
      <c r="BC130" s="802"/>
      <c r="BG130" s="802"/>
      <c r="BK130" s="802"/>
    </row>
    <row r="131" spans="2:63" ht="18" x14ac:dyDescent="0.25">
      <c r="O131" s="696"/>
      <c r="P131" s="696"/>
      <c r="Q131" s="862"/>
      <c r="R131" s="863" t="s">
        <v>734</v>
      </c>
      <c r="S131" s="864" t="s">
        <v>735</v>
      </c>
      <c r="T131" s="864" t="s">
        <v>637</v>
      </c>
      <c r="U131" s="864" t="s">
        <v>624</v>
      </c>
      <c r="V131" s="864" t="s">
        <v>644</v>
      </c>
      <c r="W131" s="864" t="s">
        <v>736</v>
      </c>
      <c r="X131" s="864" t="s">
        <v>737</v>
      </c>
      <c r="Y131" s="865"/>
    </row>
    <row r="132" spans="2:63" ht="15.75" x14ac:dyDescent="0.25">
      <c r="O132" s="696"/>
      <c r="P132" s="696"/>
      <c r="Q132" s="866" t="s">
        <v>738</v>
      </c>
      <c r="R132" s="867" t="e">
        <f>R80+R81</f>
        <v>#DIV/0!</v>
      </c>
      <c r="S132" s="868" t="e">
        <f>AK80+AK81</f>
        <v>#DIV/0!</v>
      </c>
      <c r="T132" s="868" t="e">
        <f>AR80+AR81</f>
        <v>#DIV/0!</v>
      </c>
      <c r="U132" s="868" t="e">
        <f>AW80+AW81</f>
        <v>#DIV/0!</v>
      </c>
      <c r="V132" s="868" t="e">
        <f>BC80+BC81</f>
        <v>#DIV/0!</v>
      </c>
      <c r="W132" s="868" t="e">
        <f>BG80+BG81</f>
        <v>#DIV/0!</v>
      </c>
      <c r="X132" s="868" t="e">
        <f>BK80+BK81</f>
        <v>#DIV/0!</v>
      </c>
      <c r="Y132" s="869"/>
      <c r="Z132" s="870"/>
    </row>
    <row r="133" spans="2:63" ht="15.75" x14ac:dyDescent="0.25">
      <c r="O133" s="696"/>
      <c r="P133" s="696"/>
      <c r="Q133" s="866" t="s">
        <v>600</v>
      </c>
      <c r="R133" s="867" t="e">
        <f>R86+R87+R88+R89</f>
        <v>#DIV/0!</v>
      </c>
      <c r="S133" s="868" t="e">
        <f>AK86+AK87+AK88+AK89</f>
        <v>#DIV/0!</v>
      </c>
      <c r="T133" s="868" t="e">
        <f>AR86+AR87+AR88+AR89</f>
        <v>#DIV/0!</v>
      </c>
      <c r="U133" s="868" t="e">
        <f>AW86+AW87+AW88+AW89</f>
        <v>#DIV/0!</v>
      </c>
      <c r="V133" s="868" t="e">
        <f>BC86+BC87+BC88+BC89</f>
        <v>#DIV/0!</v>
      </c>
      <c r="W133" s="868" t="e">
        <f>BG86+BG87+BG88+BG89</f>
        <v>#DIV/0!</v>
      </c>
      <c r="X133" s="868" t="e">
        <f>BK86+BK87+BK88+BK89</f>
        <v>#DIV/0!</v>
      </c>
      <c r="Y133" s="869"/>
      <c r="Z133" s="870"/>
    </row>
    <row r="134" spans="2:63" ht="15.75" x14ac:dyDescent="0.25">
      <c r="O134" s="696"/>
      <c r="P134" s="696"/>
      <c r="Q134" s="866">
        <v>225</v>
      </c>
      <c r="R134" s="867" t="e">
        <f>R91</f>
        <v>#DIV/0!</v>
      </c>
      <c r="S134" s="868" t="e">
        <f>AK91</f>
        <v>#DIV/0!</v>
      </c>
      <c r="T134" s="868" t="e">
        <f>AR91</f>
        <v>#DIV/0!</v>
      </c>
      <c r="U134" s="868" t="e">
        <f>AW91</f>
        <v>#DIV/0!</v>
      </c>
      <c r="V134" s="868" t="e">
        <f>BC91</f>
        <v>#DIV/0!</v>
      </c>
      <c r="W134" s="868" t="e">
        <f>BG91</f>
        <v>#DIV/0!</v>
      </c>
      <c r="X134" s="868" t="e">
        <f>BK91</f>
        <v>#DIV/0!</v>
      </c>
      <c r="Y134" s="869"/>
      <c r="Z134" s="870"/>
    </row>
    <row r="135" spans="2:63" ht="15.75" x14ac:dyDescent="0.25">
      <c r="O135" s="696"/>
      <c r="P135" s="696"/>
      <c r="Q135" s="866">
        <v>45</v>
      </c>
      <c r="R135" s="867" t="e">
        <f>R97</f>
        <v>#DIV/0!</v>
      </c>
      <c r="S135" s="868" t="e">
        <f>AK97</f>
        <v>#DIV/0!</v>
      </c>
      <c r="T135" s="868" t="e">
        <f>AR97</f>
        <v>#DIV/0!</v>
      </c>
      <c r="U135" s="868" t="e">
        <f>AW97</f>
        <v>#DIV/0!</v>
      </c>
      <c r="V135" s="868" t="e">
        <f>BC97</f>
        <v>#DIV/0!</v>
      </c>
      <c r="W135" s="868" t="e">
        <f>BG97</f>
        <v>#DIV/0!</v>
      </c>
      <c r="X135" s="868" t="e">
        <f>BK97</f>
        <v>#DIV/0!</v>
      </c>
      <c r="Y135" s="869"/>
      <c r="Z135" s="870"/>
    </row>
    <row r="136" spans="2:63" ht="15.75" x14ac:dyDescent="0.25">
      <c r="O136" s="696"/>
      <c r="P136" s="696"/>
      <c r="Q136" s="866" t="s">
        <v>739</v>
      </c>
      <c r="R136" s="867" t="e">
        <f>R137-R132-R133-R134-R135</f>
        <v>#DIV/0!</v>
      </c>
      <c r="S136" s="868">
        <f>AK137-AK132-AK133-AK134-AK135</f>
        <v>0</v>
      </c>
      <c r="T136" s="868">
        <f>AR137-AR132-AR133-AR134-AR135</f>
        <v>0</v>
      </c>
      <c r="U136" s="868">
        <f>AW137-AW132-AW133-AW134-AW135</f>
        <v>0</v>
      </c>
      <c r="V136" s="868">
        <f>BC137-BC132-BC133-BC134-BC135</f>
        <v>0</v>
      </c>
      <c r="W136" s="868">
        <f>BG137-BG132-BG133-BG134-BG135</f>
        <v>0</v>
      </c>
      <c r="X136" s="868">
        <f>BK137-BK132-BK133-BK134-BK135</f>
        <v>0</v>
      </c>
      <c r="Y136" s="869"/>
      <c r="Z136" s="870"/>
    </row>
    <row r="137" spans="2:63" ht="15.75" x14ac:dyDescent="0.25">
      <c r="O137" s="696"/>
      <c r="P137" s="696"/>
      <c r="Q137" s="866" t="s">
        <v>524</v>
      </c>
      <c r="R137" s="867" t="e">
        <f>R103</f>
        <v>#DIV/0!</v>
      </c>
      <c r="S137" s="868" t="e">
        <f>AK103</f>
        <v>#DIV/0!</v>
      </c>
      <c r="T137" s="868" t="e">
        <f>AR103</f>
        <v>#DIV/0!</v>
      </c>
      <c r="U137" s="868" t="e">
        <f>AW103</f>
        <v>#DIV/0!</v>
      </c>
      <c r="V137" s="868" t="e">
        <f>BC103</f>
        <v>#DIV/0!</v>
      </c>
      <c r="W137" s="868" t="e">
        <f>BG103</f>
        <v>#DIV/0!</v>
      </c>
      <c r="X137" s="868" t="e">
        <f>BK103</f>
        <v>#DIV/0!</v>
      </c>
      <c r="Y137" s="869" t="e">
        <f>X137+W137+V137+U137+T137+S137+R137</f>
        <v>#DIV/0!</v>
      </c>
      <c r="Z137" s="870"/>
    </row>
    <row r="138" spans="2:63" x14ac:dyDescent="0.2">
      <c r="Q138" s="871" t="s">
        <v>605</v>
      </c>
      <c r="R138" s="867" t="e">
        <f>$O$103*R14</f>
        <v>#DIV/0!</v>
      </c>
      <c r="S138" s="868" t="e">
        <f>$O$103*AK14</f>
        <v>#DIV/0!</v>
      </c>
      <c r="T138" s="868" t="e">
        <f>$O$103*AR14</f>
        <v>#DIV/0!</v>
      </c>
      <c r="U138" s="868" t="e">
        <f>$O$103*AW14</f>
        <v>#DIV/0!</v>
      </c>
      <c r="V138" s="868" t="e">
        <f>$O$103*BC14</f>
        <v>#DIV/0!</v>
      </c>
      <c r="W138" s="868" t="e">
        <f>$O$103*BG14</f>
        <v>#DIV/0!</v>
      </c>
      <c r="X138" s="868" t="e">
        <f>$O$103*BK14</f>
        <v>#DIV/0!</v>
      </c>
      <c r="Y138" s="869" t="e">
        <f>X138+W138+V138+U138+T138+S138+R138</f>
        <v>#DIV/0!</v>
      </c>
      <c r="Z138" s="870"/>
    </row>
    <row r="139" spans="2:63" x14ac:dyDescent="0.2">
      <c r="Q139" s="871" t="s">
        <v>607</v>
      </c>
      <c r="R139" s="867" t="e">
        <f>P103*R14</f>
        <v>#DIV/0!</v>
      </c>
      <c r="S139" s="868" t="e">
        <f>$P$103*AK14</f>
        <v>#DIV/0!</v>
      </c>
      <c r="T139" s="868" t="e">
        <f>$P$103*AR14</f>
        <v>#DIV/0!</v>
      </c>
      <c r="U139" s="868" t="e">
        <f>$P$103*AW14</f>
        <v>#DIV/0!</v>
      </c>
      <c r="V139" s="868" t="e">
        <f>$P$103*BC14</f>
        <v>#DIV/0!</v>
      </c>
      <c r="W139" s="868" t="e">
        <f>$P$103*BG14</f>
        <v>#DIV/0!</v>
      </c>
      <c r="X139" s="868" t="e">
        <f>$P$103*BK14</f>
        <v>#DIV/0!</v>
      </c>
      <c r="Y139" s="869" t="e">
        <f>X139+W139+V139+U139+T139+S139+R139</f>
        <v>#DIV/0!</v>
      </c>
      <c r="Z139" s="870"/>
    </row>
    <row r="140" spans="2:63" x14ac:dyDescent="0.2">
      <c r="Q140" s="871"/>
      <c r="R140" s="872"/>
      <c r="S140" s="868"/>
      <c r="T140" s="868"/>
      <c r="U140" s="868"/>
      <c r="V140" s="868"/>
      <c r="W140" s="868"/>
      <c r="X140" s="868"/>
      <c r="Y140" s="869"/>
      <c r="Z140" s="870"/>
    </row>
    <row r="141" spans="2:63" x14ac:dyDescent="0.2">
      <c r="Q141" s="871"/>
      <c r="R141" s="872"/>
      <c r="S141" s="868"/>
      <c r="T141" s="868"/>
      <c r="U141" s="868"/>
      <c r="V141" s="868"/>
      <c r="W141" s="868"/>
      <c r="X141" s="868"/>
      <c r="Y141" s="869"/>
      <c r="Z141" s="870"/>
    </row>
    <row r="142" spans="2:63" x14ac:dyDescent="0.2">
      <c r="Q142" s="871"/>
      <c r="R142" s="872"/>
      <c r="S142" s="868"/>
      <c r="T142" s="868"/>
      <c r="U142" s="868"/>
      <c r="V142" s="868"/>
      <c r="W142" s="868"/>
      <c r="X142" s="868"/>
      <c r="Y142" s="869"/>
      <c r="Z142" s="870"/>
    </row>
    <row r="143" spans="2:63" x14ac:dyDescent="0.2">
      <c r="Q143" s="873"/>
      <c r="R143" s="874"/>
      <c r="S143" s="875"/>
      <c r="T143" s="875"/>
      <c r="U143" s="875"/>
      <c r="V143" s="876"/>
      <c r="W143" s="876"/>
      <c r="X143" s="876"/>
      <c r="Y143" s="877"/>
    </row>
  </sheetData>
  <mergeCells count="141">
    <mergeCell ref="P1:Q1"/>
    <mergeCell ref="R3:U3"/>
    <mergeCell ref="AP3:AP4"/>
    <mergeCell ref="AT3:AT4"/>
    <mergeCell ref="AU3:AU4"/>
    <mergeCell ref="AV3:AV4"/>
    <mergeCell ref="A4:Q4"/>
    <mergeCell ref="A5:Q5"/>
    <mergeCell ref="A6:Q6"/>
    <mergeCell ref="R6:AJ6"/>
    <mergeCell ref="AL6:AQ6"/>
    <mergeCell ref="AS6:AV6"/>
    <mergeCell ref="AX6:BB6"/>
    <mergeCell ref="BD6:BF6"/>
    <mergeCell ref="BG6:BJ6"/>
    <mergeCell ref="BK6:BO6"/>
    <mergeCell ref="A7:Q7"/>
    <mergeCell ref="A9:A11"/>
    <mergeCell ref="B9:B11"/>
    <mergeCell ref="C9:D11"/>
    <mergeCell ref="E9:Q9"/>
    <mergeCell ref="R9:BO9"/>
    <mergeCell ref="E10:H10"/>
    <mergeCell ref="I10:L10"/>
    <mergeCell ref="M10:N10"/>
    <mergeCell ref="O10:Q10"/>
    <mergeCell ref="R10:R11"/>
    <mergeCell ref="S10:AJ10"/>
    <mergeCell ref="AK10:AK11"/>
    <mergeCell ref="AL10:AQ10"/>
    <mergeCell ref="AS10:AV10"/>
    <mergeCell ref="X11:X12"/>
    <mergeCell ref="Y11:Y12"/>
    <mergeCell ref="Z11:Z12"/>
    <mergeCell ref="AB11:AB12"/>
    <mergeCell ref="AC11:AC12"/>
    <mergeCell ref="AU11:AU12"/>
    <mergeCell ref="AV11:AV12"/>
    <mergeCell ref="AX11:AX12"/>
    <mergeCell ref="AD11:AD12"/>
    <mergeCell ref="AE11:AE12"/>
    <mergeCell ref="AF11:AF12"/>
    <mergeCell ref="AH11:AH12"/>
    <mergeCell ref="AI11:AI12"/>
    <mergeCell ref="AJ11:AJ12"/>
    <mergeCell ref="AL11:AL12"/>
    <mergeCell ref="AM11:AM12"/>
    <mergeCell ref="AN11:AN12"/>
    <mergeCell ref="BJ11:BJ12"/>
    <mergeCell ref="BL11:BL12"/>
    <mergeCell ref="BM11:BM12"/>
    <mergeCell ref="BN11:BN12"/>
    <mergeCell ref="BO11:BO12"/>
    <mergeCell ref="A13:L13"/>
    <mergeCell ref="M13:P13"/>
    <mergeCell ref="A14:L14"/>
    <mergeCell ref="C15:D17"/>
    <mergeCell ref="AY11:AY12"/>
    <mergeCell ref="AZ11:AZ12"/>
    <mergeCell ref="BA11:BA12"/>
    <mergeCell ref="BB11:BB12"/>
    <mergeCell ref="BD11:BD12"/>
    <mergeCell ref="BE11:BE12"/>
    <mergeCell ref="BF11:BF12"/>
    <mergeCell ref="BH11:BH12"/>
    <mergeCell ref="BI11:BI12"/>
    <mergeCell ref="AO11:AO12"/>
    <mergeCell ref="AP11:AP12"/>
    <mergeCell ref="AQ11:AQ12"/>
    <mergeCell ref="AR11:AR12"/>
    <mergeCell ref="AS11:AS12"/>
    <mergeCell ref="AT11:AT12"/>
    <mergeCell ref="C18:D18"/>
    <mergeCell ref="A19:Q19"/>
    <mergeCell ref="C20:D21"/>
    <mergeCell ref="C22:D22"/>
    <mergeCell ref="C23:D24"/>
    <mergeCell ref="C25:D25"/>
    <mergeCell ref="C26:D28"/>
    <mergeCell ref="C29:D29"/>
    <mergeCell ref="A30:P30"/>
    <mergeCell ref="A31:P31"/>
    <mergeCell ref="A32:Q32"/>
    <mergeCell ref="C33:D34"/>
    <mergeCell ref="C35:D36"/>
    <mergeCell ref="C37:D37"/>
    <mergeCell ref="C38:D38"/>
    <mergeCell ref="C39:D39"/>
    <mergeCell ref="C40:D40"/>
    <mergeCell ref="C41:D41"/>
    <mergeCell ref="C42:D42"/>
    <mergeCell ref="A43:Q43"/>
    <mergeCell ref="A44:Q44"/>
    <mergeCell ref="A45:Q45"/>
    <mergeCell ref="C46:D48"/>
    <mergeCell ref="C49:D49"/>
    <mergeCell ref="A50:Q50"/>
    <mergeCell ref="A51:Q51"/>
    <mergeCell ref="C52:D52"/>
    <mergeCell ref="C53:D54"/>
    <mergeCell ref="C55:D55"/>
    <mergeCell ref="C56:D58"/>
    <mergeCell ref="C59:D59"/>
    <mergeCell ref="A60:P60"/>
    <mergeCell ref="A61:P61"/>
    <mergeCell ref="A62:Q62"/>
    <mergeCell ref="C63:D66"/>
    <mergeCell ref="C67:D69"/>
    <mergeCell ref="E68:H68"/>
    <mergeCell ref="C70:D72"/>
    <mergeCell ref="C73:D74"/>
    <mergeCell ref="C75:D75"/>
    <mergeCell ref="A77:P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101:D101"/>
    <mergeCell ref="C102:D102"/>
    <mergeCell ref="C103:D103"/>
    <mergeCell ref="P114:Q114"/>
    <mergeCell ref="A127:J128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</mergeCells>
  <pageMargins left="0" right="0" top="0.17013888888888901" bottom="0" header="0.51180555555555496" footer="0.51180555555555496"/>
  <pageSetup paperSize="8" scale="45" firstPageNumber="0" orientation="landscape" horizontalDpi="300" verticalDpi="300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MK132"/>
  <sheetViews>
    <sheetView view="pageBreakPreview" zoomScale="55" zoomScaleNormal="100" zoomScalePageLayoutView="55" workbookViewId="0">
      <pane xSplit="2" ySplit="11" topLeftCell="Q99" activePane="bottomRight" state="frozen"/>
      <selection pane="topRight" activeCell="Q1" sqref="Q1"/>
      <selection pane="bottomLeft" activeCell="A99" sqref="A99"/>
      <selection pane="bottomRight" activeCell="Q110" sqref="Q110"/>
    </sheetView>
  </sheetViews>
  <sheetFormatPr defaultRowHeight="12.75" x14ac:dyDescent="0.2"/>
  <cols>
    <col min="1" max="1" width="47.85546875" style="517" customWidth="1"/>
    <col min="2" max="2" width="10.140625" style="518" customWidth="1"/>
    <col min="3" max="3" width="29.85546875" style="518" customWidth="1"/>
    <col min="4" max="4" width="26" style="518" customWidth="1"/>
    <col min="5" max="5" width="12.7109375" style="517" customWidth="1"/>
    <col min="6" max="6" width="12.28515625" style="517" customWidth="1"/>
    <col min="7" max="7" width="15.140625" style="517" customWidth="1"/>
    <col min="8" max="12" width="14.7109375" style="517" customWidth="1"/>
    <col min="13" max="13" width="15.85546875" style="517" customWidth="1"/>
    <col min="14" max="14" width="14.7109375" style="517" customWidth="1"/>
    <col min="15" max="15" width="19" style="517" customWidth="1"/>
    <col min="16" max="16" width="14.5703125" style="517" customWidth="1"/>
    <col min="17" max="17" width="19.5703125" style="517" customWidth="1"/>
    <col min="18" max="18" width="12" style="614" customWidth="1"/>
    <col min="19" max="19" width="13.7109375" style="517" customWidth="1"/>
    <col min="20" max="20" width="14.85546875" style="517" customWidth="1"/>
    <col min="21" max="21" width="15.42578125" style="517" customWidth="1"/>
    <col min="22" max="22" width="22" style="517" customWidth="1"/>
    <col min="23" max="23" width="1.42578125" style="517" customWidth="1"/>
    <col min="24" max="25" width="0.85546875" style="517" customWidth="1"/>
    <col min="26" max="26" width="2.28515625" style="517" customWidth="1"/>
    <col min="27" max="27" width="1.85546875" style="517" customWidth="1"/>
    <col min="28" max="28" width="11" style="517" customWidth="1"/>
    <col min="29" max="29" width="14.7109375" style="517" customWidth="1"/>
    <col min="30" max="30" width="15.85546875" style="517" customWidth="1"/>
    <col min="31" max="31" width="14.42578125" style="517" customWidth="1"/>
    <col min="32" max="1025" width="9.140625" style="517" customWidth="1"/>
  </cols>
  <sheetData>
    <row r="1" spans="1:21" s="619" customFormat="1" ht="15.75" x14ac:dyDescent="0.25">
      <c r="A1" s="615"/>
      <c r="B1" s="616"/>
      <c r="C1" s="616"/>
      <c r="D1" s="616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1046" t="s">
        <v>509</v>
      </c>
      <c r="Q1" s="1046"/>
      <c r="R1" s="617"/>
      <c r="S1" s="414"/>
      <c r="T1" s="414"/>
      <c r="U1" s="414"/>
    </row>
    <row r="2" spans="1:21" s="619" customFormat="1" ht="13.5" customHeight="1" x14ac:dyDescent="0.25">
      <c r="A2" s="620"/>
      <c r="B2" s="616"/>
      <c r="C2" s="616"/>
      <c r="D2" s="616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17"/>
      <c r="S2" s="414"/>
      <c r="T2" s="414"/>
      <c r="U2" s="414"/>
    </row>
    <row r="3" spans="1:21" s="619" customFormat="1" ht="14.25" hidden="1" x14ac:dyDescent="0.2">
      <c r="A3" s="622"/>
      <c r="B3" s="616"/>
      <c r="C3" s="616"/>
      <c r="D3" s="616"/>
      <c r="R3" s="617"/>
      <c r="S3" s="414"/>
      <c r="T3" s="414"/>
      <c r="U3" s="414"/>
    </row>
    <row r="4" spans="1:21" s="619" customFormat="1" ht="18.75" customHeight="1" x14ac:dyDescent="0.3">
      <c r="A4" s="1047" t="s">
        <v>510</v>
      </c>
      <c r="B4" s="1047"/>
      <c r="C4" s="1047"/>
      <c r="D4" s="1047"/>
      <c r="E4" s="1047"/>
      <c r="F4" s="1047"/>
      <c r="G4" s="1047"/>
      <c r="H4" s="1047"/>
      <c r="I4" s="1047"/>
      <c r="J4" s="1047"/>
      <c r="K4" s="1047"/>
      <c r="L4" s="1047"/>
      <c r="M4" s="1047"/>
      <c r="N4" s="1047"/>
      <c r="O4" s="1047"/>
      <c r="P4" s="1047"/>
      <c r="Q4" s="1047"/>
      <c r="R4" s="617"/>
      <c r="S4" s="574"/>
      <c r="T4" s="557"/>
      <c r="U4" s="557"/>
    </row>
    <row r="5" spans="1:21" s="619" customFormat="1" ht="15.75" hidden="1" customHeight="1" x14ac:dyDescent="0.25">
      <c r="A5" s="1048"/>
      <c r="B5" s="1048"/>
      <c r="C5" s="1048"/>
      <c r="D5" s="1048"/>
      <c r="E5" s="1048"/>
      <c r="F5" s="1048"/>
      <c r="G5" s="1048"/>
      <c r="H5" s="1048"/>
      <c r="I5" s="1048"/>
      <c r="J5" s="1048"/>
      <c r="K5" s="1048"/>
      <c r="L5" s="1048"/>
      <c r="M5" s="1048"/>
      <c r="N5" s="1048"/>
      <c r="O5" s="1048"/>
      <c r="P5" s="1048"/>
      <c r="Q5" s="1048"/>
      <c r="R5" s="617"/>
      <c r="S5" s="557"/>
      <c r="T5" s="557"/>
      <c r="U5" s="557"/>
    </row>
    <row r="6" spans="1:21" s="619" customFormat="1" ht="54" customHeight="1" x14ac:dyDescent="0.25">
      <c r="A6" s="1049" t="e">
        <f>'Прил.9 услуги'!#REF!</f>
        <v>#REF!</v>
      </c>
      <c r="B6" s="1049"/>
      <c r="C6" s="1049"/>
      <c r="D6" s="1049"/>
      <c r="E6" s="1049"/>
      <c r="F6" s="1049"/>
      <c r="G6" s="1049"/>
      <c r="H6" s="1049"/>
      <c r="I6" s="1049"/>
      <c r="J6" s="1049"/>
      <c r="K6" s="1049"/>
      <c r="L6" s="1049"/>
      <c r="M6" s="1049"/>
      <c r="N6" s="1049"/>
      <c r="O6" s="1049"/>
      <c r="P6" s="1049"/>
      <c r="Q6" s="1049"/>
      <c r="R6" s="617"/>
      <c r="S6" s="557"/>
      <c r="T6" s="557"/>
      <c r="U6" s="557"/>
    </row>
    <row r="7" spans="1:21" s="619" customFormat="1" ht="14.25" customHeight="1" x14ac:dyDescent="0.2">
      <c r="A7" s="1050" t="s">
        <v>511</v>
      </c>
      <c r="B7" s="1050"/>
      <c r="C7" s="1050"/>
      <c r="D7" s="1050"/>
      <c r="E7" s="1050"/>
      <c r="F7" s="1050"/>
      <c r="G7" s="1050"/>
      <c r="H7" s="1050"/>
      <c r="I7" s="1050"/>
      <c r="J7" s="1050"/>
      <c r="K7" s="1050"/>
      <c r="L7" s="1050"/>
      <c r="M7" s="1050"/>
      <c r="N7" s="1050"/>
      <c r="O7" s="1050"/>
      <c r="P7" s="1050"/>
      <c r="Q7" s="1050"/>
      <c r="R7" s="617"/>
      <c r="S7" s="557"/>
      <c r="T7" s="557"/>
      <c r="U7" s="557"/>
    </row>
    <row r="8" spans="1:21" s="619" customFormat="1" x14ac:dyDescent="0.2">
      <c r="A8" s="624"/>
      <c r="B8" s="624"/>
      <c r="C8" s="624"/>
      <c r="D8" s="624"/>
      <c r="E8" s="624"/>
      <c r="F8" s="624"/>
      <c r="G8" s="624"/>
      <c r="H8" s="624"/>
      <c r="I8" s="624"/>
      <c r="J8" s="624"/>
      <c r="K8" s="624"/>
      <c r="L8" s="624"/>
      <c r="M8" s="624"/>
      <c r="N8" s="624"/>
      <c r="O8" s="624"/>
      <c r="P8" s="624"/>
      <c r="Q8" s="624"/>
      <c r="R8" s="617"/>
      <c r="S8" s="594"/>
      <c r="T8" s="594"/>
      <c r="U8" s="594"/>
    </row>
    <row r="9" spans="1:21" s="619" customFormat="1" ht="16.5" customHeight="1" x14ac:dyDescent="0.25">
      <c r="A9" s="1038" t="s">
        <v>512</v>
      </c>
      <c r="B9" s="1038" t="s">
        <v>486</v>
      </c>
      <c r="C9" s="1038" t="s">
        <v>183</v>
      </c>
      <c r="D9" s="1038"/>
      <c r="E9" s="1044" t="s">
        <v>513</v>
      </c>
      <c r="F9" s="1044"/>
      <c r="G9" s="1044"/>
      <c r="H9" s="1044"/>
      <c r="I9" s="1044"/>
      <c r="J9" s="1044"/>
      <c r="K9" s="1044"/>
      <c r="L9" s="1044"/>
      <c r="M9" s="1044"/>
      <c r="N9" s="1044"/>
      <c r="O9" s="1044"/>
      <c r="P9" s="1044"/>
      <c r="Q9" s="1044"/>
      <c r="R9" s="617"/>
      <c r="S9" s="557"/>
      <c r="T9" s="557"/>
      <c r="U9" s="557"/>
    </row>
    <row r="10" spans="1:21" s="619" customFormat="1" ht="64.150000000000006" customHeight="1" x14ac:dyDescent="0.2">
      <c r="A10" s="1038"/>
      <c r="B10" s="1038"/>
      <c r="C10" s="1038"/>
      <c r="D10" s="1038"/>
      <c r="E10" s="1038" t="s">
        <v>514</v>
      </c>
      <c r="F10" s="1038"/>
      <c r="G10" s="1038"/>
      <c r="H10" s="1038"/>
      <c r="I10" s="1002" t="s">
        <v>515</v>
      </c>
      <c r="J10" s="1002"/>
      <c r="K10" s="1002"/>
      <c r="L10" s="1002"/>
      <c r="M10" s="1003" t="s">
        <v>516</v>
      </c>
      <c r="N10" s="1003"/>
      <c r="O10" s="1045" t="s">
        <v>517</v>
      </c>
      <c r="P10" s="1045"/>
      <c r="Q10" s="1045"/>
      <c r="R10" s="617"/>
      <c r="S10" s="1017" t="s">
        <v>613</v>
      </c>
      <c r="T10" s="1017"/>
      <c r="U10" s="1017"/>
    </row>
    <row r="11" spans="1:21" s="619" customFormat="1" ht="104.25" customHeight="1" x14ac:dyDescent="0.2">
      <c r="A11" s="1038"/>
      <c r="B11" s="1038"/>
      <c r="C11" s="1038"/>
      <c r="D11" s="1038"/>
      <c r="E11" s="425" t="s">
        <v>518</v>
      </c>
      <c r="F11" s="425" t="s">
        <v>519</v>
      </c>
      <c r="G11" s="425" t="s">
        <v>520</v>
      </c>
      <c r="H11" s="625" t="s">
        <v>521</v>
      </c>
      <c r="I11" s="425" t="s">
        <v>518</v>
      </c>
      <c r="J11" s="425" t="s">
        <v>519</v>
      </c>
      <c r="K11" s="425" t="s">
        <v>520</v>
      </c>
      <c r="L11" s="425" t="s">
        <v>521</v>
      </c>
      <c r="M11" s="628" t="s">
        <v>522</v>
      </c>
      <c r="N11" s="426" t="s">
        <v>523</v>
      </c>
      <c r="O11" s="628" t="s">
        <v>522</v>
      </c>
      <c r="P11" s="426" t="s">
        <v>523</v>
      </c>
      <c r="Q11" s="629" t="s">
        <v>524</v>
      </c>
      <c r="R11" s="617"/>
      <c r="S11" s="1018" t="s">
        <v>617</v>
      </c>
      <c r="T11" s="1018" t="s">
        <v>740</v>
      </c>
      <c r="U11" s="1019" t="s">
        <v>619</v>
      </c>
    </row>
    <row r="12" spans="1:21" s="619" customFormat="1" ht="13.15" customHeight="1" x14ac:dyDescent="0.2">
      <c r="A12" s="630">
        <v>1</v>
      </c>
      <c r="B12" s="630">
        <v>2</v>
      </c>
      <c r="C12" s="630">
        <v>3</v>
      </c>
      <c r="D12" s="630"/>
      <c r="E12" s="630">
        <v>4</v>
      </c>
      <c r="F12" s="630">
        <v>5</v>
      </c>
      <c r="G12" s="630">
        <v>6</v>
      </c>
      <c r="H12" s="630">
        <v>7</v>
      </c>
      <c r="I12" s="630">
        <v>8</v>
      </c>
      <c r="J12" s="630">
        <v>9</v>
      </c>
      <c r="K12" s="630">
        <v>10</v>
      </c>
      <c r="L12" s="630">
        <v>11</v>
      </c>
      <c r="M12" s="630">
        <v>12</v>
      </c>
      <c r="N12" s="630">
        <v>13</v>
      </c>
      <c r="O12" s="630">
        <v>8</v>
      </c>
      <c r="P12" s="630">
        <f>O12+1</f>
        <v>9</v>
      </c>
      <c r="Q12" s="630" t="s">
        <v>525</v>
      </c>
      <c r="R12" s="617"/>
      <c r="S12" s="1018"/>
      <c r="T12" s="1018"/>
      <c r="U12" s="1019"/>
    </row>
    <row r="13" spans="1:21" s="619" customFormat="1" ht="27.75" customHeight="1" x14ac:dyDescent="0.2">
      <c r="A13" s="1041" t="s">
        <v>621</v>
      </c>
      <c r="B13" s="1041"/>
      <c r="C13" s="1041"/>
      <c r="D13" s="1041"/>
      <c r="E13" s="1041"/>
      <c r="F13" s="1041"/>
      <c r="G13" s="1041"/>
      <c r="H13" s="1041"/>
      <c r="I13" s="1041"/>
      <c r="J13" s="1041"/>
      <c r="K13" s="1041"/>
      <c r="L13" s="1041"/>
      <c r="M13" s="1041"/>
      <c r="N13" s="1041"/>
      <c r="O13" s="1041"/>
      <c r="P13" s="631"/>
      <c r="Q13" s="632" t="e">
        <f>S13+T13+U13</f>
        <v>#REF!</v>
      </c>
      <c r="R13" s="617"/>
      <c r="S13" s="603" t="e">
        <f>'Прил.9 услуги'!#REF!</f>
        <v>#REF!</v>
      </c>
      <c r="T13" s="603" t="e">
        <f>'Прил.9 услуги'!#REF!</f>
        <v>#REF!</v>
      </c>
      <c r="U13" s="603" t="e">
        <f>'Прил.9 услуги'!#REF!</f>
        <v>#REF!</v>
      </c>
    </row>
    <row r="14" spans="1:21" s="636" customFormat="1" ht="18" customHeight="1" x14ac:dyDescent="0.2">
      <c r="A14" s="1042" t="s">
        <v>527</v>
      </c>
      <c r="B14" s="1042"/>
      <c r="C14" s="1042"/>
      <c r="D14" s="1042"/>
      <c r="E14" s="1042"/>
      <c r="F14" s="1042"/>
      <c r="G14" s="1042"/>
      <c r="H14" s="1042"/>
      <c r="I14" s="1042"/>
      <c r="J14" s="1042"/>
      <c r="K14" s="1042"/>
      <c r="L14" s="1042"/>
      <c r="M14" s="1042"/>
      <c r="N14" s="1042"/>
      <c r="O14" s="1042"/>
      <c r="P14" s="1042"/>
      <c r="Q14" s="1042"/>
      <c r="R14" s="634" t="e">
        <f>S14+T14+U14</f>
        <v>#REF!</v>
      </c>
      <c r="S14" s="604" t="e">
        <f>S13/$Q13</f>
        <v>#REF!</v>
      </c>
      <c r="T14" s="604" t="e">
        <f>T13/$Q13</f>
        <v>#REF!</v>
      </c>
      <c r="U14" s="604" t="e">
        <f>U13/$Q13</f>
        <v>#REF!</v>
      </c>
    </row>
    <row r="15" spans="1:21" s="636" customFormat="1" ht="37.5" customHeight="1" x14ac:dyDescent="0.25">
      <c r="A15" s="637" t="s">
        <v>528</v>
      </c>
      <c r="B15" s="638"/>
      <c r="C15" s="1035" t="s">
        <v>529</v>
      </c>
      <c r="D15" s="1035"/>
      <c r="E15" s="639" t="s">
        <v>86</v>
      </c>
      <c r="F15" s="639" t="s">
        <v>86</v>
      </c>
      <c r="G15" s="639" t="s">
        <v>86</v>
      </c>
      <c r="H15" s="639" t="s">
        <v>86</v>
      </c>
      <c r="I15" s="639" t="s">
        <v>86</v>
      </c>
      <c r="J15" s="639" t="s">
        <v>86</v>
      </c>
      <c r="K15" s="639" t="s">
        <v>86</v>
      </c>
      <c r="L15" s="639" t="s">
        <v>86</v>
      </c>
      <c r="M15" s="639"/>
      <c r="N15" s="639"/>
      <c r="O15" s="639" t="s">
        <v>86</v>
      </c>
      <c r="P15" s="639" t="s">
        <v>86</v>
      </c>
      <c r="Q15" s="639" t="s">
        <v>86</v>
      </c>
      <c r="R15" s="634"/>
      <c r="S15" s="394" t="s">
        <v>86</v>
      </c>
      <c r="T15" s="394" t="s">
        <v>86</v>
      </c>
      <c r="U15" s="394" t="s">
        <v>86</v>
      </c>
    </row>
    <row r="16" spans="1:21" s="636" customFormat="1" ht="24" customHeight="1" x14ac:dyDescent="0.25">
      <c r="A16" s="640" t="s">
        <v>530</v>
      </c>
      <c r="B16" s="638">
        <v>211</v>
      </c>
      <c r="C16" s="1035"/>
      <c r="D16" s="1035"/>
      <c r="E16" s="639" t="s">
        <v>86</v>
      </c>
      <c r="F16" s="639" t="s">
        <v>86</v>
      </c>
      <c r="G16" s="639" t="s">
        <v>86</v>
      </c>
      <c r="H16" s="639" t="s">
        <v>86</v>
      </c>
      <c r="I16" s="639" t="s">
        <v>86</v>
      </c>
      <c r="J16" s="639" t="s">
        <v>86</v>
      </c>
      <c r="K16" s="639" t="s">
        <v>86</v>
      </c>
      <c r="L16" s="639" t="s">
        <v>86</v>
      </c>
      <c r="M16" s="641"/>
      <c r="N16" s="649"/>
      <c r="O16" s="641">
        <f>'Прил.8 ст.211'!AH51</f>
        <v>0</v>
      </c>
      <c r="P16" s="649"/>
      <c r="Q16" s="642">
        <f>O16+P16</f>
        <v>0</v>
      </c>
      <c r="R16" s="634"/>
      <c r="S16" s="878" t="e">
        <f t="shared" ref="S16:U17" si="0">$Q16*S$14</f>
        <v>#REF!</v>
      </c>
      <c r="T16" s="878" t="e">
        <f t="shared" si="0"/>
        <v>#REF!</v>
      </c>
      <c r="U16" s="878" t="e">
        <f t="shared" si="0"/>
        <v>#REF!</v>
      </c>
    </row>
    <row r="17" spans="1:21" s="636" customFormat="1" ht="22.5" customHeight="1" x14ac:dyDescent="0.25">
      <c r="A17" s="640" t="s">
        <v>531</v>
      </c>
      <c r="B17" s="638">
        <v>213</v>
      </c>
      <c r="C17" s="1035"/>
      <c r="D17" s="1035"/>
      <c r="E17" s="639" t="s">
        <v>86</v>
      </c>
      <c r="F17" s="639" t="s">
        <v>86</v>
      </c>
      <c r="G17" s="639" t="s">
        <v>86</v>
      </c>
      <c r="H17" s="639" t="s">
        <v>86</v>
      </c>
      <c r="I17" s="639" t="s">
        <v>86</v>
      </c>
      <c r="J17" s="639" t="s">
        <v>86</v>
      </c>
      <c r="K17" s="639" t="s">
        <v>86</v>
      </c>
      <c r="L17" s="639" t="s">
        <v>86</v>
      </c>
      <c r="M17" s="642">
        <f>M16*30.2%</f>
        <v>0</v>
      </c>
      <c r="N17" s="642">
        <f>N16*30.2%</f>
        <v>0</v>
      </c>
      <c r="O17" s="642">
        <f>O16*30.2%</f>
        <v>0</v>
      </c>
      <c r="P17" s="642">
        <f>P16*30.2%</f>
        <v>0</v>
      </c>
      <c r="Q17" s="642">
        <f>O17+P17</f>
        <v>0</v>
      </c>
      <c r="R17" s="634"/>
      <c r="S17" s="878" t="e">
        <f t="shared" si="0"/>
        <v>#REF!</v>
      </c>
      <c r="T17" s="878" t="e">
        <f t="shared" si="0"/>
        <v>#REF!</v>
      </c>
      <c r="U17" s="878" t="e">
        <f t="shared" si="0"/>
        <v>#REF!</v>
      </c>
    </row>
    <row r="18" spans="1:21" s="636" customFormat="1" ht="19.5" customHeight="1" x14ac:dyDescent="0.25">
      <c r="A18" s="643" t="s">
        <v>532</v>
      </c>
      <c r="B18" s="644"/>
      <c r="C18" s="1036"/>
      <c r="D18" s="1036"/>
      <c r="E18" s="646" t="s">
        <v>86</v>
      </c>
      <c r="F18" s="646" t="s">
        <v>86</v>
      </c>
      <c r="G18" s="646" t="s">
        <v>86</v>
      </c>
      <c r="H18" s="646" t="s">
        <v>86</v>
      </c>
      <c r="I18" s="646" t="s">
        <v>86</v>
      </c>
      <c r="J18" s="646" t="s">
        <v>86</v>
      </c>
      <c r="K18" s="646" t="s">
        <v>86</v>
      </c>
      <c r="L18" s="646" t="s">
        <v>86</v>
      </c>
      <c r="M18" s="647">
        <f>M16+M17</f>
        <v>0</v>
      </c>
      <c r="N18" s="647">
        <f>N16+N17</f>
        <v>0</v>
      </c>
      <c r="O18" s="647">
        <f>O16+O17</f>
        <v>0</v>
      </c>
      <c r="P18" s="647">
        <f>P16+P17</f>
        <v>0</v>
      </c>
      <c r="Q18" s="647">
        <f>Q16+Q17</f>
        <v>0</v>
      </c>
      <c r="R18" s="634"/>
      <c r="S18" s="440" t="e">
        <f>S16+S17</f>
        <v>#REF!</v>
      </c>
      <c r="T18" s="440" t="e">
        <f>T16+T17</f>
        <v>#REF!</v>
      </c>
      <c r="U18" s="440" t="e">
        <f>U16+U17</f>
        <v>#REF!</v>
      </c>
    </row>
    <row r="19" spans="1:21" s="636" customFormat="1" ht="19.5" customHeight="1" x14ac:dyDescent="0.25">
      <c r="A19" s="1043" t="s">
        <v>533</v>
      </c>
      <c r="B19" s="1043"/>
      <c r="C19" s="1043"/>
      <c r="D19" s="1043"/>
      <c r="E19" s="1043"/>
      <c r="F19" s="1043"/>
      <c r="G19" s="1043"/>
      <c r="H19" s="1043"/>
      <c r="I19" s="1043"/>
      <c r="J19" s="1043"/>
      <c r="K19" s="1043"/>
      <c r="L19" s="1043"/>
      <c r="M19" s="1043"/>
      <c r="N19" s="1043"/>
      <c r="O19" s="1043"/>
      <c r="P19" s="1043"/>
      <c r="Q19" s="1043"/>
      <c r="R19" s="634"/>
      <c r="S19" s="432"/>
      <c r="T19" s="432"/>
      <c r="U19" s="432"/>
    </row>
    <row r="20" spans="1:21" s="636" customFormat="1" ht="20.25" customHeight="1" x14ac:dyDescent="0.25">
      <c r="A20" s="637" t="s">
        <v>493</v>
      </c>
      <c r="B20" s="648">
        <v>221</v>
      </c>
      <c r="C20" s="1040" t="s">
        <v>534</v>
      </c>
      <c r="D20" s="1040"/>
      <c r="E20" s="639" t="s">
        <v>86</v>
      </c>
      <c r="F20" s="639" t="s">
        <v>86</v>
      </c>
      <c r="G20" s="649"/>
      <c r="H20" s="639" t="s">
        <v>86</v>
      </c>
      <c r="I20" s="639" t="s">
        <v>86</v>
      </c>
      <c r="J20" s="639" t="s">
        <v>86</v>
      </c>
      <c r="K20" s="649"/>
      <c r="L20" s="639" t="s">
        <v>86</v>
      </c>
      <c r="M20" s="639">
        <f>G20</f>
        <v>0</v>
      </c>
      <c r="N20" s="639">
        <f>K20</f>
        <v>0</v>
      </c>
      <c r="O20" s="442">
        <f>'Прил.10 прочие'!X10</f>
        <v>0</v>
      </c>
      <c r="P20" s="639"/>
      <c r="Q20" s="639">
        <f>O20+P20</f>
        <v>0</v>
      </c>
      <c r="R20" s="634"/>
      <c r="S20" s="878" t="e">
        <f t="shared" ref="S20:U28" si="1">$Q20*S$14</f>
        <v>#REF!</v>
      </c>
      <c r="T20" s="878" t="e">
        <f t="shared" si="1"/>
        <v>#REF!</v>
      </c>
      <c r="U20" s="878" t="e">
        <f t="shared" si="1"/>
        <v>#REF!</v>
      </c>
    </row>
    <row r="21" spans="1:21" s="636" customFormat="1" ht="20.25" customHeight="1" x14ac:dyDescent="0.25">
      <c r="A21" s="637" t="s">
        <v>494</v>
      </c>
      <c r="B21" s="648">
        <v>222</v>
      </c>
      <c r="C21" s="1040"/>
      <c r="D21" s="1040"/>
      <c r="E21" s="639" t="s">
        <v>86</v>
      </c>
      <c r="F21" s="639" t="s">
        <v>86</v>
      </c>
      <c r="G21" s="649"/>
      <c r="H21" s="639" t="s">
        <v>86</v>
      </c>
      <c r="I21" s="639" t="s">
        <v>86</v>
      </c>
      <c r="J21" s="639" t="s">
        <v>86</v>
      </c>
      <c r="K21" s="649"/>
      <c r="L21" s="639" t="s">
        <v>86</v>
      </c>
      <c r="M21" s="639">
        <f>G21</f>
        <v>0</v>
      </c>
      <c r="N21" s="639">
        <f>K21</f>
        <v>0</v>
      </c>
      <c r="O21" s="442">
        <f>'Прил.10 прочие'!X14</f>
        <v>0</v>
      </c>
      <c r="P21" s="639"/>
      <c r="Q21" s="639">
        <f>O21+P21</f>
        <v>0</v>
      </c>
      <c r="R21" s="634"/>
      <c r="S21" s="878" t="e">
        <f t="shared" si="1"/>
        <v>#REF!</v>
      </c>
      <c r="T21" s="878" t="e">
        <f t="shared" si="1"/>
        <v>#REF!</v>
      </c>
      <c r="U21" s="878" t="e">
        <f t="shared" si="1"/>
        <v>#REF!</v>
      </c>
    </row>
    <row r="22" spans="1:21" s="636" customFormat="1" ht="32.25" customHeight="1" x14ac:dyDescent="0.25">
      <c r="A22" s="637" t="s">
        <v>535</v>
      </c>
      <c r="B22" s="650">
        <v>223</v>
      </c>
      <c r="C22" s="1035" t="s">
        <v>536</v>
      </c>
      <c r="D22" s="1035"/>
      <c r="E22" s="649"/>
      <c r="F22" s="649"/>
      <c r="G22" s="649"/>
      <c r="H22" s="642">
        <f>(E22+F22+G22)/3</f>
        <v>0</v>
      </c>
      <c r="I22" s="649"/>
      <c r="J22" s="649"/>
      <c r="K22" s="649"/>
      <c r="L22" s="642">
        <f>(I22+J22+K22)/3</f>
        <v>0</v>
      </c>
      <c r="M22" s="642">
        <f>H22</f>
        <v>0</v>
      </c>
      <c r="N22" s="642">
        <f>L22</f>
        <v>0</v>
      </c>
      <c r="O22" s="651">
        <f>H22*Q31</f>
        <v>0</v>
      </c>
      <c r="P22" s="651"/>
      <c r="Q22" s="639">
        <f t="shared" ref="Q22:Q28" si="2">SUM(O22+P22)</f>
        <v>0</v>
      </c>
      <c r="R22" s="634"/>
      <c r="S22" s="878" t="e">
        <f t="shared" si="1"/>
        <v>#REF!</v>
      </c>
      <c r="T22" s="878" t="e">
        <f t="shared" si="1"/>
        <v>#REF!</v>
      </c>
      <c r="U22" s="878" t="e">
        <f t="shared" si="1"/>
        <v>#REF!</v>
      </c>
    </row>
    <row r="23" spans="1:21" s="636" customFormat="1" ht="31.5" customHeight="1" x14ac:dyDescent="0.25">
      <c r="A23" s="652" t="s">
        <v>537</v>
      </c>
      <c r="B23" s="650" t="s">
        <v>538</v>
      </c>
      <c r="C23" s="1035" t="s">
        <v>539</v>
      </c>
      <c r="D23" s="1035"/>
      <c r="E23" s="639" t="s">
        <v>86</v>
      </c>
      <c r="F23" s="639" t="s">
        <v>86</v>
      </c>
      <c r="G23" s="639" t="s">
        <v>86</v>
      </c>
      <c r="H23" s="639" t="s">
        <v>86</v>
      </c>
      <c r="I23" s="639" t="s">
        <v>86</v>
      </c>
      <c r="J23" s="639" t="s">
        <v>86</v>
      </c>
      <c r="K23" s="639" t="s">
        <v>86</v>
      </c>
      <c r="L23" s="639" t="s">
        <v>86</v>
      </c>
      <c r="M23" s="653">
        <f>'Прил.7 лимиты'!E11*'9'!Q31</f>
        <v>0</v>
      </c>
      <c r="N23" s="653">
        <f>'Прил.7 лимиты'!E13*'9'!Q31</f>
        <v>0</v>
      </c>
      <c r="O23" s="653">
        <f>'Прил.7 лимиты'!$E$11*'9'!$Q$31</f>
        <v>0</v>
      </c>
      <c r="P23" s="653"/>
      <c r="Q23" s="639">
        <f t="shared" si="2"/>
        <v>0</v>
      </c>
      <c r="R23" s="654"/>
      <c r="S23" s="878" t="e">
        <f t="shared" si="1"/>
        <v>#REF!</v>
      </c>
      <c r="T23" s="878" t="e">
        <f t="shared" si="1"/>
        <v>#REF!</v>
      </c>
      <c r="U23" s="878" t="e">
        <f t="shared" si="1"/>
        <v>#REF!</v>
      </c>
    </row>
    <row r="24" spans="1:21" s="636" customFormat="1" ht="40.5" customHeight="1" x14ac:dyDescent="0.25">
      <c r="A24" s="652" t="s">
        <v>540</v>
      </c>
      <c r="B24" s="650" t="s">
        <v>541</v>
      </c>
      <c r="C24" s="1035"/>
      <c r="D24" s="1035"/>
      <c r="E24" s="639" t="s">
        <v>86</v>
      </c>
      <c r="F24" s="639" t="s">
        <v>86</v>
      </c>
      <c r="G24" s="639" t="s">
        <v>86</v>
      </c>
      <c r="H24" s="639" t="s">
        <v>86</v>
      </c>
      <c r="I24" s="639" t="s">
        <v>86</v>
      </c>
      <c r="J24" s="639" t="s">
        <v>86</v>
      </c>
      <c r="K24" s="639" t="s">
        <v>86</v>
      </c>
      <c r="L24" s="639" t="s">
        <v>86</v>
      </c>
      <c r="M24" s="653">
        <f>'Прил.7 лимиты'!N11*'9'!Q31</f>
        <v>0</v>
      </c>
      <c r="N24" s="653">
        <f>'Прил.7 лимиты'!N13*'9'!Q31</f>
        <v>0</v>
      </c>
      <c r="O24" s="653">
        <f>'Прил.7 лимиты'!$N$11*'9'!$Q$31</f>
        <v>0</v>
      </c>
      <c r="P24" s="715"/>
      <c r="Q24" s="639">
        <f t="shared" si="2"/>
        <v>0</v>
      </c>
      <c r="R24" s="654"/>
      <c r="S24" s="878" t="e">
        <f t="shared" si="1"/>
        <v>#REF!</v>
      </c>
      <c r="T24" s="878" t="e">
        <f t="shared" si="1"/>
        <v>#REF!</v>
      </c>
      <c r="U24" s="878" t="e">
        <f t="shared" si="1"/>
        <v>#REF!</v>
      </c>
    </row>
    <row r="25" spans="1:21" s="636" customFormat="1" ht="39.75" customHeight="1" x14ac:dyDescent="0.25">
      <c r="A25" s="652" t="s">
        <v>542</v>
      </c>
      <c r="B25" s="650" t="s">
        <v>543</v>
      </c>
      <c r="C25" s="1035" t="s">
        <v>544</v>
      </c>
      <c r="D25" s="1035"/>
      <c r="E25" s="649"/>
      <c r="F25" s="649"/>
      <c r="G25" s="649"/>
      <c r="H25" s="642">
        <f>(E25+F25+G25)/3</f>
        <v>0</v>
      </c>
      <c r="I25" s="649"/>
      <c r="J25" s="649"/>
      <c r="K25" s="649"/>
      <c r="L25" s="642">
        <f>(I25+J25+K25)/3</f>
        <v>0</v>
      </c>
      <c r="M25" s="642">
        <f>H25</f>
        <v>0</v>
      </c>
      <c r="N25" s="642">
        <f>L25</f>
        <v>0</v>
      </c>
      <c r="O25" s="653">
        <f>'Прил.7 лимиты'!$Q$11*'9'!$Q$31</f>
        <v>0</v>
      </c>
      <c r="P25" s="653"/>
      <c r="Q25" s="639">
        <f t="shared" si="2"/>
        <v>0</v>
      </c>
      <c r="R25" s="654"/>
      <c r="S25" s="878" t="e">
        <f t="shared" si="1"/>
        <v>#REF!</v>
      </c>
      <c r="T25" s="878" t="e">
        <f t="shared" si="1"/>
        <v>#REF!</v>
      </c>
      <c r="U25" s="878" t="e">
        <f t="shared" si="1"/>
        <v>#REF!</v>
      </c>
    </row>
    <row r="26" spans="1:21" s="636" customFormat="1" ht="34.5" customHeight="1" x14ac:dyDescent="0.25">
      <c r="A26" s="652" t="s">
        <v>545</v>
      </c>
      <c r="B26" s="650" t="s">
        <v>496</v>
      </c>
      <c r="C26" s="1035" t="s">
        <v>546</v>
      </c>
      <c r="D26" s="1035"/>
      <c r="E26" s="639" t="s">
        <v>86</v>
      </c>
      <c r="F26" s="639" t="s">
        <v>86</v>
      </c>
      <c r="G26" s="639" t="s">
        <v>86</v>
      </c>
      <c r="H26" s="639" t="s">
        <v>86</v>
      </c>
      <c r="I26" s="639" t="s">
        <v>86</v>
      </c>
      <c r="J26" s="639" t="s">
        <v>86</v>
      </c>
      <c r="K26" s="639" t="s">
        <v>86</v>
      </c>
      <c r="L26" s="639" t="s">
        <v>86</v>
      </c>
      <c r="M26" s="642">
        <f>'Прил.10 прочие'!X18</f>
        <v>0</v>
      </c>
      <c r="N26" s="642">
        <f>'Прил.10 прочие'!BB18</f>
        <v>0</v>
      </c>
      <c r="O26" s="642">
        <f>'Прил.10 прочие'!X18</f>
        <v>0</v>
      </c>
      <c r="P26" s="639"/>
      <c r="Q26" s="639">
        <f t="shared" si="2"/>
        <v>0</v>
      </c>
      <c r="R26" s="634"/>
      <c r="S26" s="878" t="e">
        <f t="shared" si="1"/>
        <v>#REF!</v>
      </c>
      <c r="T26" s="878" t="e">
        <f t="shared" si="1"/>
        <v>#REF!</v>
      </c>
      <c r="U26" s="878" t="e">
        <f t="shared" si="1"/>
        <v>#REF!</v>
      </c>
    </row>
    <row r="27" spans="1:21" s="636" customFormat="1" ht="17.45" customHeight="1" x14ac:dyDescent="0.25">
      <c r="A27" s="652" t="s">
        <v>547</v>
      </c>
      <c r="B27" s="650" t="s">
        <v>548</v>
      </c>
      <c r="C27" s="1035"/>
      <c r="D27" s="1035"/>
      <c r="E27" s="639" t="s">
        <v>86</v>
      </c>
      <c r="F27" s="639" t="s">
        <v>86</v>
      </c>
      <c r="G27" s="639" t="s">
        <v>86</v>
      </c>
      <c r="H27" s="639" t="s">
        <v>86</v>
      </c>
      <c r="I27" s="639" t="s">
        <v>86</v>
      </c>
      <c r="J27" s="639" t="s">
        <v>86</v>
      </c>
      <c r="K27" s="639" t="s">
        <v>86</v>
      </c>
      <c r="L27" s="639" t="s">
        <v>86</v>
      </c>
      <c r="M27" s="639">
        <f>'Прил.10 прочие'!X30</f>
        <v>0</v>
      </c>
      <c r="N27" s="639">
        <f>'Прил.10 прочие'!BB30</f>
        <v>0</v>
      </c>
      <c r="O27" s="639">
        <f>'Прил.10 прочие'!X30</f>
        <v>0</v>
      </c>
      <c r="P27" s="639"/>
      <c r="Q27" s="639">
        <f t="shared" si="2"/>
        <v>0</v>
      </c>
      <c r="R27" s="634"/>
      <c r="S27" s="878" t="e">
        <f t="shared" si="1"/>
        <v>#REF!</v>
      </c>
      <c r="T27" s="878" t="e">
        <f t="shared" si="1"/>
        <v>#REF!</v>
      </c>
      <c r="U27" s="878" t="e">
        <f t="shared" si="1"/>
        <v>#REF!</v>
      </c>
    </row>
    <row r="28" spans="1:21" s="636" customFormat="1" ht="17.45" customHeight="1" x14ac:dyDescent="0.25">
      <c r="A28" s="652" t="s">
        <v>549</v>
      </c>
      <c r="B28" s="650" t="s">
        <v>550</v>
      </c>
      <c r="C28" s="1035"/>
      <c r="D28" s="1035"/>
      <c r="E28" s="639" t="s">
        <v>86</v>
      </c>
      <c r="F28" s="639" t="s">
        <v>86</v>
      </c>
      <c r="G28" s="639" t="s">
        <v>86</v>
      </c>
      <c r="H28" s="639" t="s">
        <v>86</v>
      </c>
      <c r="I28" s="639" t="s">
        <v>86</v>
      </c>
      <c r="J28" s="639" t="s">
        <v>86</v>
      </c>
      <c r="K28" s="639" t="s">
        <v>86</v>
      </c>
      <c r="L28" s="639" t="s">
        <v>86</v>
      </c>
      <c r="M28" s="651">
        <f>'Прил.7 лимиты'!H10*'9'!Q31</f>
        <v>0</v>
      </c>
      <c r="N28" s="669">
        <f>'Прил.7 лимиты'!H12*'9'!Q31</f>
        <v>0</v>
      </c>
      <c r="O28" s="651">
        <f>'Прил.7 лимиты'!H10*Q31</f>
        <v>0</v>
      </c>
      <c r="P28" s="639"/>
      <c r="Q28" s="639">
        <f t="shared" si="2"/>
        <v>0</v>
      </c>
      <c r="R28" s="634"/>
      <c r="S28" s="878" t="e">
        <f t="shared" si="1"/>
        <v>#REF!</v>
      </c>
      <c r="T28" s="878" t="e">
        <f t="shared" si="1"/>
        <v>#REF!</v>
      </c>
      <c r="U28" s="878" t="e">
        <f t="shared" si="1"/>
        <v>#REF!</v>
      </c>
    </row>
    <row r="29" spans="1:21" s="636" customFormat="1" ht="19.5" customHeight="1" x14ac:dyDescent="0.25">
      <c r="A29" s="643" t="s">
        <v>551</v>
      </c>
      <c r="B29" s="645"/>
      <c r="C29" s="1036"/>
      <c r="D29" s="1036"/>
      <c r="E29" s="646" t="s">
        <v>86</v>
      </c>
      <c r="F29" s="646" t="s">
        <v>86</v>
      </c>
      <c r="G29" s="646" t="s">
        <v>86</v>
      </c>
      <c r="H29" s="646" t="s">
        <v>86</v>
      </c>
      <c r="I29" s="646" t="s">
        <v>86</v>
      </c>
      <c r="J29" s="646" t="s">
        <v>86</v>
      </c>
      <c r="K29" s="646" t="s">
        <v>86</v>
      </c>
      <c r="L29" s="646" t="s">
        <v>86</v>
      </c>
      <c r="M29" s="655">
        <f>SUM(M20:M28)</f>
        <v>0</v>
      </c>
      <c r="N29" s="655">
        <f>SUM(N20:N28)</f>
        <v>0</v>
      </c>
      <c r="O29" s="655">
        <f>SUM(O20:O28)</f>
        <v>0</v>
      </c>
      <c r="P29" s="655">
        <f>SUM(P20:P28)</f>
        <v>0</v>
      </c>
      <c r="Q29" s="655">
        <f>SUM(Q20:Q28)</f>
        <v>0</v>
      </c>
      <c r="R29" s="634"/>
      <c r="S29" s="450" t="e">
        <f>SUM(S20:S28)</f>
        <v>#REF!</v>
      </c>
      <c r="T29" s="450" t="e">
        <f>SUM(T20:T28)</f>
        <v>#REF!</v>
      </c>
      <c r="U29" s="450" t="e">
        <f>SUM(U20:U28)</f>
        <v>#REF!</v>
      </c>
    </row>
    <row r="30" spans="1:21" s="636" customFormat="1" ht="20.25" customHeight="1" x14ac:dyDescent="0.25">
      <c r="A30" s="1032" t="s">
        <v>552</v>
      </c>
      <c r="B30" s="1032"/>
      <c r="C30" s="1032"/>
      <c r="D30" s="1032"/>
      <c r="E30" s="1032"/>
      <c r="F30" s="1032"/>
      <c r="G30" s="1032"/>
      <c r="H30" s="1032"/>
      <c r="I30" s="1032"/>
      <c r="J30" s="1032"/>
      <c r="K30" s="1032"/>
      <c r="L30" s="1032"/>
      <c r="M30" s="1032"/>
      <c r="N30" s="1032"/>
      <c r="O30" s="1032"/>
      <c r="P30" s="1032"/>
      <c r="Q30" s="451">
        <f>'Прил.8 ст.211'!AH52</f>
        <v>0</v>
      </c>
      <c r="R30" s="634"/>
      <c r="S30" s="432"/>
      <c r="T30" s="432"/>
      <c r="U30" s="432"/>
    </row>
    <row r="31" spans="1:21" s="636" customFormat="1" ht="18" customHeight="1" x14ac:dyDescent="0.25">
      <c r="A31" s="1032" t="s">
        <v>553</v>
      </c>
      <c r="B31" s="1032"/>
      <c r="C31" s="1032"/>
      <c r="D31" s="1032"/>
      <c r="E31" s="1032"/>
      <c r="F31" s="1032"/>
      <c r="G31" s="1032"/>
      <c r="H31" s="1032"/>
      <c r="I31" s="1032"/>
      <c r="J31" s="1032"/>
      <c r="K31" s="1032"/>
      <c r="L31" s="1032"/>
      <c r="M31" s="1032"/>
      <c r="N31" s="1032"/>
      <c r="O31" s="1032"/>
      <c r="P31" s="1032"/>
      <c r="Q31" s="656">
        <f>'Прил.4 площади'!L83</f>
        <v>0</v>
      </c>
      <c r="R31" s="634"/>
      <c r="S31" s="432"/>
      <c r="T31" s="432"/>
      <c r="U31" s="432"/>
    </row>
    <row r="32" spans="1:21" s="619" customFormat="1" ht="17.25" customHeight="1" x14ac:dyDescent="0.2">
      <c r="A32" s="1034" t="s">
        <v>554</v>
      </c>
      <c r="B32" s="1034"/>
      <c r="C32" s="1034"/>
      <c r="D32" s="1034"/>
      <c r="E32" s="1034"/>
      <c r="F32" s="1034"/>
      <c r="G32" s="1034"/>
      <c r="H32" s="1034"/>
      <c r="I32" s="1034"/>
      <c r="J32" s="1034"/>
      <c r="K32" s="1034"/>
      <c r="L32" s="1034"/>
      <c r="M32" s="1034"/>
      <c r="N32" s="1034"/>
      <c r="O32" s="1034"/>
      <c r="P32" s="1034"/>
      <c r="Q32" s="1034"/>
      <c r="R32" s="617"/>
      <c r="S32" s="414"/>
      <c r="T32" s="414"/>
      <c r="U32" s="414"/>
    </row>
    <row r="33" spans="1:21" s="636" customFormat="1" ht="17.25" customHeight="1" x14ac:dyDescent="0.25">
      <c r="A33" s="637" t="s">
        <v>491</v>
      </c>
      <c r="B33" s="648">
        <v>212</v>
      </c>
      <c r="C33" s="1035" t="s">
        <v>534</v>
      </c>
      <c r="D33" s="1035"/>
      <c r="E33" s="639" t="s">
        <v>86</v>
      </c>
      <c r="F33" s="639" t="s">
        <v>86</v>
      </c>
      <c r="G33" s="649"/>
      <c r="H33" s="639" t="s">
        <v>86</v>
      </c>
      <c r="I33" s="639" t="s">
        <v>86</v>
      </c>
      <c r="J33" s="639" t="s">
        <v>86</v>
      </c>
      <c r="K33" s="649"/>
      <c r="L33" s="639" t="s">
        <v>86</v>
      </c>
      <c r="M33" s="639">
        <f>G33</f>
        <v>0</v>
      </c>
      <c r="N33" s="639">
        <f>K33</f>
        <v>0</v>
      </c>
      <c r="O33" s="442">
        <f>'Прил.10 прочие'!X6</f>
        <v>0</v>
      </c>
      <c r="P33" s="442"/>
      <c r="Q33" s="639">
        <f t="shared" ref="Q33:Q39" si="3">O33+P33</f>
        <v>0</v>
      </c>
      <c r="R33" s="634"/>
      <c r="S33" s="878" t="e">
        <f t="shared" ref="S33:U40" si="4">$Q33*S$14</f>
        <v>#REF!</v>
      </c>
      <c r="T33" s="878" t="e">
        <f t="shared" si="4"/>
        <v>#REF!</v>
      </c>
      <c r="U33" s="878" t="e">
        <f t="shared" si="4"/>
        <v>#REF!</v>
      </c>
    </row>
    <row r="34" spans="1:21" s="636" customFormat="1" ht="17.25" customHeight="1" x14ac:dyDescent="0.25">
      <c r="A34" s="637" t="s">
        <v>500</v>
      </c>
      <c r="B34" s="648">
        <v>262</v>
      </c>
      <c r="C34" s="1035"/>
      <c r="D34" s="1035"/>
      <c r="E34" s="639" t="s">
        <v>86</v>
      </c>
      <c r="F34" s="639" t="s">
        <v>86</v>
      </c>
      <c r="G34" s="649"/>
      <c r="H34" s="639" t="s">
        <v>86</v>
      </c>
      <c r="I34" s="639" t="s">
        <v>86</v>
      </c>
      <c r="J34" s="639" t="s">
        <v>86</v>
      </c>
      <c r="K34" s="649"/>
      <c r="L34" s="639" t="s">
        <v>86</v>
      </c>
      <c r="M34" s="639">
        <f>G34</f>
        <v>0</v>
      </c>
      <c r="N34" s="639">
        <f>K34</f>
        <v>0</v>
      </c>
      <c r="O34" s="659">
        <f>'Прил.10 прочие'!X34</f>
        <v>0</v>
      </c>
      <c r="P34" s="659"/>
      <c r="Q34" s="639">
        <f t="shared" si="3"/>
        <v>0</v>
      </c>
      <c r="R34" s="634"/>
      <c r="S34" s="878" t="e">
        <f t="shared" si="4"/>
        <v>#REF!</v>
      </c>
      <c r="T34" s="878" t="e">
        <f t="shared" si="4"/>
        <v>#REF!</v>
      </c>
      <c r="U34" s="878" t="e">
        <f t="shared" si="4"/>
        <v>#REF!</v>
      </c>
    </row>
    <row r="35" spans="1:21" s="636" customFormat="1" ht="19.5" customHeight="1" x14ac:dyDescent="0.25">
      <c r="A35" s="637" t="s">
        <v>497</v>
      </c>
      <c r="B35" s="648">
        <v>225</v>
      </c>
      <c r="C35" s="1035" t="s">
        <v>555</v>
      </c>
      <c r="D35" s="1035"/>
      <c r="E35" s="649"/>
      <c r="F35" s="649"/>
      <c r="G35" s="649"/>
      <c r="H35" s="642">
        <f>(E35+F35+G35)/3</f>
        <v>0</v>
      </c>
      <c r="I35" s="649"/>
      <c r="J35" s="649"/>
      <c r="K35" s="649"/>
      <c r="L35" s="642">
        <f>(I35+J35+K35)/3</f>
        <v>0</v>
      </c>
      <c r="M35" s="642">
        <f>H35</f>
        <v>0</v>
      </c>
      <c r="N35" s="642">
        <f>L35</f>
        <v>0</v>
      </c>
      <c r="O35" s="442">
        <f>'Прил.10 прочие'!X22</f>
        <v>0</v>
      </c>
      <c r="P35" s="442"/>
      <c r="Q35" s="639">
        <f t="shared" si="3"/>
        <v>0</v>
      </c>
      <c r="R35" s="634"/>
      <c r="S35" s="878" t="e">
        <f t="shared" si="4"/>
        <v>#REF!</v>
      </c>
      <c r="T35" s="878" t="e">
        <f t="shared" si="4"/>
        <v>#REF!</v>
      </c>
      <c r="U35" s="878" t="e">
        <f t="shared" si="4"/>
        <v>#REF!</v>
      </c>
    </row>
    <row r="36" spans="1:21" s="636" customFormat="1" ht="19.5" customHeight="1" x14ac:dyDescent="0.25">
      <c r="A36" s="637" t="s">
        <v>498</v>
      </c>
      <c r="B36" s="648">
        <v>226</v>
      </c>
      <c r="C36" s="1035"/>
      <c r="D36" s="1035"/>
      <c r="E36" s="649"/>
      <c r="F36" s="649"/>
      <c r="G36" s="649"/>
      <c r="H36" s="642">
        <f>(E36+F36+G36)/3</f>
        <v>0</v>
      </c>
      <c r="I36" s="649"/>
      <c r="J36" s="649"/>
      <c r="K36" s="649"/>
      <c r="L36" s="642">
        <f>(I36+J36+K36)/3</f>
        <v>0</v>
      </c>
      <c r="M36" s="642">
        <f>H36</f>
        <v>0</v>
      </c>
      <c r="N36" s="642">
        <f>L36</f>
        <v>0</v>
      </c>
      <c r="O36" s="442">
        <f>'Прил.10 прочие'!X26</f>
        <v>0</v>
      </c>
      <c r="P36" s="442"/>
      <c r="Q36" s="639">
        <f t="shared" si="3"/>
        <v>0</v>
      </c>
      <c r="R36" s="634"/>
      <c r="S36" s="878" t="e">
        <f t="shared" si="4"/>
        <v>#REF!</v>
      </c>
      <c r="T36" s="878" t="e">
        <f t="shared" si="4"/>
        <v>#REF!</v>
      </c>
      <c r="U36" s="878" t="e">
        <f t="shared" si="4"/>
        <v>#REF!</v>
      </c>
    </row>
    <row r="37" spans="1:21" s="636" customFormat="1" ht="66" customHeight="1" x14ac:dyDescent="0.25">
      <c r="A37" s="637" t="s">
        <v>505</v>
      </c>
      <c r="B37" s="648">
        <v>340</v>
      </c>
      <c r="C37" s="1035" t="s">
        <v>534</v>
      </c>
      <c r="D37" s="1035"/>
      <c r="E37" s="639" t="s">
        <v>86</v>
      </c>
      <c r="F37" s="639" t="s">
        <v>86</v>
      </c>
      <c r="G37" s="649"/>
      <c r="H37" s="639" t="s">
        <v>86</v>
      </c>
      <c r="I37" s="639" t="s">
        <v>86</v>
      </c>
      <c r="J37" s="639" t="s">
        <v>86</v>
      </c>
      <c r="K37" s="649"/>
      <c r="L37" s="639" t="s">
        <v>86</v>
      </c>
      <c r="M37" s="639">
        <f>G37</f>
        <v>0</v>
      </c>
      <c r="N37" s="639">
        <f>K37</f>
        <v>0</v>
      </c>
      <c r="O37" s="659">
        <f>'Прил.10 прочие'!X42</f>
        <v>0</v>
      </c>
      <c r="P37" s="659"/>
      <c r="Q37" s="639">
        <f t="shared" si="3"/>
        <v>0</v>
      </c>
      <c r="R37" s="634"/>
      <c r="S37" s="878" t="e">
        <f t="shared" si="4"/>
        <v>#REF!</v>
      </c>
      <c r="T37" s="878" t="e">
        <f t="shared" si="4"/>
        <v>#REF!</v>
      </c>
      <c r="U37" s="878" t="e">
        <f t="shared" si="4"/>
        <v>#REF!</v>
      </c>
    </row>
    <row r="38" spans="1:21" s="636" customFormat="1" ht="90" customHeight="1" x14ac:dyDescent="0.25">
      <c r="A38" s="637" t="s">
        <v>506</v>
      </c>
      <c r="B38" s="648">
        <v>340</v>
      </c>
      <c r="C38" s="1035" t="s">
        <v>556</v>
      </c>
      <c r="D38" s="1035"/>
      <c r="E38" s="639" t="s">
        <v>86</v>
      </c>
      <c r="F38" s="639" t="s">
        <v>86</v>
      </c>
      <c r="G38" s="649"/>
      <c r="H38" s="639" t="s">
        <v>86</v>
      </c>
      <c r="I38" s="639" t="s">
        <v>86</v>
      </c>
      <c r="J38" s="639" t="s">
        <v>86</v>
      </c>
      <c r="K38" s="649"/>
      <c r="L38" s="639" t="s">
        <v>86</v>
      </c>
      <c r="M38" s="639">
        <f>G38</f>
        <v>0</v>
      </c>
      <c r="N38" s="639">
        <f>K38</f>
        <v>0</v>
      </c>
      <c r="O38" s="642"/>
      <c r="P38" s="642"/>
      <c r="Q38" s="660">
        <f t="shared" si="3"/>
        <v>0</v>
      </c>
      <c r="R38" s="661"/>
      <c r="S38" s="878" t="e">
        <f t="shared" si="4"/>
        <v>#REF!</v>
      </c>
      <c r="T38" s="878" t="e">
        <f t="shared" si="4"/>
        <v>#REF!</v>
      </c>
      <c r="U38" s="878" t="e">
        <f t="shared" si="4"/>
        <v>#REF!</v>
      </c>
    </row>
    <row r="39" spans="1:21" s="636" customFormat="1" ht="88.9" customHeight="1" x14ac:dyDescent="0.25">
      <c r="A39" s="652" t="s">
        <v>557</v>
      </c>
      <c r="B39" s="648" t="s">
        <v>558</v>
      </c>
      <c r="C39" s="1035" t="s">
        <v>559</v>
      </c>
      <c r="D39" s="1035"/>
      <c r="E39" s="639" t="s">
        <v>86</v>
      </c>
      <c r="F39" s="639" t="s">
        <v>86</v>
      </c>
      <c r="G39" s="649"/>
      <c r="H39" s="639" t="s">
        <v>86</v>
      </c>
      <c r="I39" s="639" t="s">
        <v>86</v>
      </c>
      <c r="J39" s="639" t="s">
        <v>86</v>
      </c>
      <c r="K39" s="649"/>
      <c r="L39" s="639" t="s">
        <v>86</v>
      </c>
      <c r="M39" s="639">
        <f>G39</f>
        <v>0</v>
      </c>
      <c r="N39" s="639">
        <f>K39</f>
        <v>0</v>
      </c>
      <c r="O39" s="641"/>
      <c r="P39" s="649"/>
      <c r="Q39" s="660">
        <f t="shared" si="3"/>
        <v>0</v>
      </c>
      <c r="R39" s="661"/>
      <c r="S39" s="878" t="e">
        <f t="shared" si="4"/>
        <v>#REF!</v>
      </c>
      <c r="T39" s="878" t="e">
        <f t="shared" si="4"/>
        <v>#REF!</v>
      </c>
      <c r="U39" s="878" t="e">
        <f t="shared" si="4"/>
        <v>#REF!</v>
      </c>
    </row>
    <row r="40" spans="1:21" s="636" customFormat="1" ht="101.25" customHeight="1" x14ac:dyDescent="0.25">
      <c r="A40" s="652" t="s">
        <v>560</v>
      </c>
      <c r="B40" s="648" t="s">
        <v>561</v>
      </c>
      <c r="C40" s="1035" t="s">
        <v>658</v>
      </c>
      <c r="D40" s="1035"/>
      <c r="E40" s="639" t="s">
        <v>86</v>
      </c>
      <c r="F40" s="639" t="s">
        <v>86</v>
      </c>
      <c r="G40" s="649"/>
      <c r="H40" s="639" t="s">
        <v>86</v>
      </c>
      <c r="I40" s="639" t="s">
        <v>86</v>
      </c>
      <c r="J40" s="639" t="s">
        <v>86</v>
      </c>
      <c r="K40" s="649"/>
      <c r="L40" s="639" t="s">
        <v>86</v>
      </c>
      <c r="M40" s="639">
        <f>G40</f>
        <v>0</v>
      </c>
      <c r="N40" s="639">
        <f>K40</f>
        <v>0</v>
      </c>
      <c r="O40" s="642"/>
      <c r="P40" s="639"/>
      <c r="Q40" s="639">
        <f>(O40+P40)</f>
        <v>0</v>
      </c>
      <c r="R40" s="654"/>
      <c r="S40" s="878" t="e">
        <f t="shared" si="4"/>
        <v>#REF!</v>
      </c>
      <c r="T40" s="878" t="e">
        <f t="shared" si="4"/>
        <v>#REF!</v>
      </c>
      <c r="U40" s="878" t="e">
        <f t="shared" si="4"/>
        <v>#REF!</v>
      </c>
    </row>
    <row r="41" spans="1:21" s="636" customFormat="1" ht="18" customHeight="1" x14ac:dyDescent="0.25">
      <c r="A41" s="643" t="s">
        <v>563</v>
      </c>
      <c r="B41" s="645"/>
      <c r="C41" s="1036"/>
      <c r="D41" s="1036"/>
      <c r="E41" s="646" t="s">
        <v>86</v>
      </c>
      <c r="F41" s="646" t="s">
        <v>86</v>
      </c>
      <c r="G41" s="646" t="s">
        <v>86</v>
      </c>
      <c r="H41" s="646" t="s">
        <v>86</v>
      </c>
      <c r="I41" s="646" t="s">
        <v>86</v>
      </c>
      <c r="J41" s="646" t="s">
        <v>86</v>
      </c>
      <c r="K41" s="646" t="s">
        <v>86</v>
      </c>
      <c r="L41" s="646" t="s">
        <v>86</v>
      </c>
      <c r="M41" s="647">
        <f>M33+M34+M35+M36+M37+M38+M39+M40</f>
        <v>0</v>
      </c>
      <c r="N41" s="647">
        <f>N33+N34+N35+N36+N37+N38+N39+N40</f>
        <v>0</v>
      </c>
      <c r="O41" s="647">
        <f>O33+O34+O35+O36+O37+O38+O39+O40</f>
        <v>0</v>
      </c>
      <c r="P41" s="647">
        <f>SUM(P33:P40)</f>
        <v>0</v>
      </c>
      <c r="Q41" s="647">
        <f>SUM(Q33:Q40)</f>
        <v>0</v>
      </c>
      <c r="R41" s="634"/>
      <c r="S41" s="440" t="e">
        <f>SUM(S33:S40)</f>
        <v>#REF!</v>
      </c>
      <c r="T41" s="440" t="e">
        <f>SUM(T33:T40)</f>
        <v>#REF!</v>
      </c>
      <c r="U41" s="440" t="e">
        <f>SUM(U33:U40)</f>
        <v>#REF!</v>
      </c>
    </row>
    <row r="42" spans="1:21" s="667" customFormat="1" ht="19.5" customHeight="1" x14ac:dyDescent="0.25">
      <c r="A42" s="662" t="s">
        <v>564</v>
      </c>
      <c r="B42" s="663"/>
      <c r="C42" s="1037"/>
      <c r="D42" s="1037"/>
      <c r="E42" s="664" t="s">
        <v>86</v>
      </c>
      <c r="F42" s="664" t="s">
        <v>86</v>
      </c>
      <c r="G42" s="664" t="s">
        <v>86</v>
      </c>
      <c r="H42" s="664" t="s">
        <v>86</v>
      </c>
      <c r="I42" s="664" t="s">
        <v>86</v>
      </c>
      <c r="J42" s="664" t="s">
        <v>86</v>
      </c>
      <c r="K42" s="664" t="s">
        <v>86</v>
      </c>
      <c r="L42" s="664" t="s">
        <v>86</v>
      </c>
      <c r="M42" s="665">
        <f>M18+M29+M41</f>
        <v>0</v>
      </c>
      <c r="N42" s="665">
        <f>N18+N29+N41</f>
        <v>0</v>
      </c>
      <c r="O42" s="665">
        <f>O18+O29+O41</f>
        <v>0</v>
      </c>
      <c r="P42" s="665">
        <f>P18+P29+P41</f>
        <v>0</v>
      </c>
      <c r="Q42" s="665">
        <f>Q18+Q29+Q41</f>
        <v>0</v>
      </c>
      <c r="R42" s="666"/>
      <c r="S42" s="457" t="e">
        <f>S18+S29+S41</f>
        <v>#REF!</v>
      </c>
      <c r="T42" s="457" t="e">
        <f>T18+T29+T41</f>
        <v>#REF!</v>
      </c>
      <c r="U42" s="457" t="e">
        <f>U18+U29+U41</f>
        <v>#REF!</v>
      </c>
    </row>
    <row r="43" spans="1:21" s="619" customFormat="1" ht="25.5" customHeight="1" x14ac:dyDescent="0.2">
      <c r="A43" s="1038" t="s">
        <v>565</v>
      </c>
      <c r="B43" s="1038"/>
      <c r="C43" s="1038"/>
      <c r="D43" s="1038"/>
      <c r="E43" s="1038"/>
      <c r="F43" s="1038"/>
      <c r="G43" s="1038"/>
      <c r="H43" s="1038"/>
      <c r="I43" s="1038"/>
      <c r="J43" s="1038"/>
      <c r="K43" s="1038"/>
      <c r="L43" s="1038"/>
      <c r="M43" s="1038"/>
      <c r="N43" s="1038"/>
      <c r="O43" s="1038"/>
      <c r="P43" s="1038"/>
      <c r="Q43" s="1038"/>
      <c r="R43" s="617"/>
      <c r="S43" s="414"/>
      <c r="T43" s="414"/>
      <c r="U43" s="414"/>
    </row>
    <row r="44" spans="1:21" s="619" customFormat="1" ht="18" hidden="1" customHeight="1" x14ac:dyDescent="0.2">
      <c r="A44" s="1039" t="s">
        <v>566</v>
      </c>
      <c r="B44" s="1039"/>
      <c r="C44" s="1039"/>
      <c r="D44" s="1039"/>
      <c r="E44" s="1039"/>
      <c r="F44" s="1039"/>
      <c r="G44" s="1039"/>
      <c r="H44" s="1039"/>
      <c r="I44" s="1039"/>
      <c r="J44" s="1039"/>
      <c r="K44" s="1039"/>
      <c r="L44" s="1039"/>
      <c r="M44" s="1039"/>
      <c r="N44" s="1039"/>
      <c r="O44" s="1039"/>
      <c r="P44" s="1039"/>
      <c r="Q44" s="1039"/>
      <c r="R44" s="617"/>
      <c r="S44" s="414"/>
      <c r="T44" s="414"/>
      <c r="U44" s="414"/>
    </row>
    <row r="45" spans="1:21" s="619" customFormat="1" ht="18" customHeight="1" x14ac:dyDescent="0.2">
      <c r="A45" s="1034" t="s">
        <v>567</v>
      </c>
      <c r="B45" s="1034"/>
      <c r="C45" s="1034"/>
      <c r="D45" s="1034"/>
      <c r="E45" s="1034"/>
      <c r="F45" s="1034"/>
      <c r="G45" s="1034"/>
      <c r="H45" s="1034"/>
      <c r="I45" s="1034"/>
      <c r="J45" s="1034"/>
      <c r="K45" s="1034"/>
      <c r="L45" s="1034"/>
      <c r="M45" s="1034"/>
      <c r="N45" s="1034"/>
      <c r="O45" s="1034"/>
      <c r="P45" s="1034"/>
      <c r="Q45" s="1034"/>
      <c r="R45" s="617"/>
      <c r="S45" s="414"/>
      <c r="T45" s="414"/>
      <c r="U45" s="414"/>
    </row>
    <row r="46" spans="1:21" s="636" customFormat="1" ht="69" customHeight="1" x14ac:dyDescent="0.25">
      <c r="A46" s="637" t="s">
        <v>568</v>
      </c>
      <c r="B46" s="648"/>
      <c r="C46" s="1035" t="s">
        <v>569</v>
      </c>
      <c r="D46" s="1035"/>
      <c r="E46" s="668"/>
      <c r="F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34"/>
      <c r="S46" s="432"/>
      <c r="T46" s="432"/>
      <c r="U46" s="432"/>
    </row>
    <row r="47" spans="1:21" s="636" customFormat="1" ht="24" customHeight="1" x14ac:dyDescent="0.25">
      <c r="A47" s="640" t="s">
        <v>530</v>
      </c>
      <c r="B47" s="648">
        <v>211</v>
      </c>
      <c r="C47" s="1035"/>
      <c r="D47" s="1035"/>
      <c r="E47" s="639" t="s">
        <v>86</v>
      </c>
      <c r="F47" s="639" t="s">
        <v>86</v>
      </c>
      <c r="G47" s="639" t="s">
        <v>86</v>
      </c>
      <c r="H47" s="639" t="s">
        <v>86</v>
      </c>
      <c r="I47" s="639" t="s">
        <v>86</v>
      </c>
      <c r="J47" s="639" t="s">
        <v>86</v>
      </c>
      <c r="K47" s="639" t="s">
        <v>86</v>
      </c>
      <c r="L47" s="639" t="s">
        <v>86</v>
      </c>
      <c r="M47" s="641"/>
      <c r="N47" s="641"/>
      <c r="O47" s="641">
        <f>'Прил.8 ст.211'!AH110</f>
        <v>0</v>
      </c>
      <c r="P47" s="641"/>
      <c r="Q47" s="639">
        <f>O47+P47</f>
        <v>0</v>
      </c>
      <c r="R47" s="654"/>
      <c r="S47" s="878" t="e">
        <f t="shared" ref="S47:U48" si="5">$Q47*S$14</f>
        <v>#REF!</v>
      </c>
      <c r="T47" s="878" t="e">
        <f t="shared" si="5"/>
        <v>#REF!</v>
      </c>
      <c r="U47" s="878" t="e">
        <f t="shared" si="5"/>
        <v>#REF!</v>
      </c>
    </row>
    <row r="48" spans="1:21" s="636" customFormat="1" ht="23.25" customHeight="1" x14ac:dyDescent="0.25">
      <c r="A48" s="640" t="s">
        <v>531</v>
      </c>
      <c r="B48" s="648">
        <v>213</v>
      </c>
      <c r="C48" s="1035"/>
      <c r="D48" s="1035"/>
      <c r="E48" s="639" t="s">
        <v>86</v>
      </c>
      <c r="F48" s="639" t="s">
        <v>86</v>
      </c>
      <c r="G48" s="639" t="s">
        <v>86</v>
      </c>
      <c r="H48" s="639" t="s">
        <v>86</v>
      </c>
      <c r="I48" s="639" t="s">
        <v>86</v>
      </c>
      <c r="J48" s="639" t="s">
        <v>86</v>
      </c>
      <c r="K48" s="639" t="s">
        <v>86</v>
      </c>
      <c r="L48" s="639" t="s">
        <v>86</v>
      </c>
      <c r="M48" s="642">
        <f>M47*30.2%</f>
        <v>0</v>
      </c>
      <c r="N48" s="642">
        <f>N47*30.2%</f>
        <v>0</v>
      </c>
      <c r="O48" s="642">
        <f>O47*30.2%</f>
        <v>0</v>
      </c>
      <c r="P48" s="642">
        <f>P47*30.2%</f>
        <v>0</v>
      </c>
      <c r="Q48" s="639">
        <f>O48+P48</f>
        <v>0</v>
      </c>
      <c r="R48" s="654"/>
      <c r="S48" s="878" t="e">
        <f t="shared" si="5"/>
        <v>#REF!</v>
      </c>
      <c r="T48" s="878" t="e">
        <f t="shared" si="5"/>
        <v>#REF!</v>
      </c>
      <c r="U48" s="878" t="e">
        <f t="shared" si="5"/>
        <v>#REF!</v>
      </c>
    </row>
    <row r="49" spans="1:21" s="636" customFormat="1" ht="16.5" customHeight="1" x14ac:dyDescent="0.25">
      <c r="A49" s="643" t="s">
        <v>570</v>
      </c>
      <c r="B49" s="644"/>
      <c r="C49" s="1031"/>
      <c r="D49" s="1031"/>
      <c r="E49" s="646" t="s">
        <v>86</v>
      </c>
      <c r="F49" s="646" t="s">
        <v>86</v>
      </c>
      <c r="G49" s="646" t="s">
        <v>86</v>
      </c>
      <c r="H49" s="646" t="s">
        <v>86</v>
      </c>
      <c r="I49" s="646" t="s">
        <v>86</v>
      </c>
      <c r="J49" s="646" t="s">
        <v>86</v>
      </c>
      <c r="K49" s="646" t="s">
        <v>86</v>
      </c>
      <c r="L49" s="646" t="s">
        <v>86</v>
      </c>
      <c r="M49" s="647">
        <f>M47+M48</f>
        <v>0</v>
      </c>
      <c r="N49" s="647">
        <f>N47+N48</f>
        <v>0</v>
      </c>
      <c r="O49" s="647">
        <f>O47+O48</f>
        <v>0</v>
      </c>
      <c r="P49" s="647">
        <f>P47+P48</f>
        <v>0</v>
      </c>
      <c r="Q49" s="647">
        <f>Q47+Q48</f>
        <v>0</v>
      </c>
      <c r="R49" s="634"/>
      <c r="S49" s="440" t="e">
        <f>S47+S48</f>
        <v>#REF!</v>
      </c>
      <c r="T49" s="440" t="e">
        <f>T47+T48</f>
        <v>#REF!</v>
      </c>
      <c r="U49" s="440" t="e">
        <f>U47+U48</f>
        <v>#REF!</v>
      </c>
    </row>
    <row r="50" spans="1:21" s="619" customFormat="1" ht="21.75" hidden="1" customHeight="1" x14ac:dyDescent="0.2">
      <c r="A50" s="1034" t="s">
        <v>571</v>
      </c>
      <c r="B50" s="1034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1034"/>
      <c r="P50" s="1034"/>
      <c r="Q50" s="1034"/>
      <c r="R50" s="617"/>
      <c r="S50" s="414"/>
      <c r="T50" s="414"/>
      <c r="U50" s="414"/>
    </row>
    <row r="51" spans="1:21" s="619" customFormat="1" ht="18" customHeight="1" x14ac:dyDescent="0.2">
      <c r="A51" s="1034" t="s">
        <v>572</v>
      </c>
      <c r="B51" s="1034"/>
      <c r="C51" s="1034"/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1034"/>
      <c r="P51" s="1034"/>
      <c r="Q51" s="1034"/>
      <c r="R51" s="617"/>
      <c r="S51" s="414"/>
      <c r="T51" s="414"/>
      <c r="U51" s="414"/>
    </row>
    <row r="52" spans="1:21" s="636" customFormat="1" ht="36" customHeight="1" x14ac:dyDescent="0.25">
      <c r="A52" s="637" t="s">
        <v>535</v>
      </c>
      <c r="B52" s="648">
        <v>223</v>
      </c>
      <c r="C52" s="1035" t="s">
        <v>536</v>
      </c>
      <c r="D52" s="1035"/>
      <c r="E52" s="649"/>
      <c r="F52" s="649"/>
      <c r="G52" s="649"/>
      <c r="H52" s="639">
        <f>(E52+F52+G52)/3</f>
        <v>0</v>
      </c>
      <c r="I52" s="649"/>
      <c r="J52" s="649"/>
      <c r="K52" s="649"/>
      <c r="L52" s="639">
        <f>(I52+J52+K52)/3</f>
        <v>0</v>
      </c>
      <c r="M52" s="639">
        <f>H52</f>
        <v>0</v>
      </c>
      <c r="N52" s="639">
        <f>L52</f>
        <v>0</v>
      </c>
      <c r="O52" s="642">
        <f>H52*Q61</f>
        <v>0</v>
      </c>
      <c r="P52" s="651"/>
      <c r="Q52" s="639">
        <f t="shared" ref="Q52:Q58" si="6">SUM(O52+P52)</f>
        <v>0</v>
      </c>
      <c r="R52" s="634"/>
      <c r="S52" s="878" t="e">
        <f t="shared" ref="S52:U58" si="7">$Q52*S$14</f>
        <v>#REF!</v>
      </c>
      <c r="T52" s="878" t="e">
        <f t="shared" si="7"/>
        <v>#REF!</v>
      </c>
      <c r="U52" s="878" t="e">
        <f t="shared" si="7"/>
        <v>#REF!</v>
      </c>
    </row>
    <row r="53" spans="1:21" s="636" customFormat="1" ht="42.75" customHeight="1" x14ac:dyDescent="0.25">
      <c r="A53" s="652" t="s">
        <v>537</v>
      </c>
      <c r="B53" s="648" t="s">
        <v>538</v>
      </c>
      <c r="C53" s="1035" t="s">
        <v>539</v>
      </c>
      <c r="D53" s="1035"/>
      <c r="E53" s="639" t="s">
        <v>86</v>
      </c>
      <c r="F53" s="639" t="s">
        <v>86</v>
      </c>
      <c r="G53" s="639" t="s">
        <v>86</v>
      </c>
      <c r="H53" s="639" t="s">
        <v>86</v>
      </c>
      <c r="I53" s="639" t="s">
        <v>86</v>
      </c>
      <c r="J53" s="639" t="s">
        <v>86</v>
      </c>
      <c r="K53" s="639" t="s">
        <v>86</v>
      </c>
      <c r="L53" s="639" t="s">
        <v>86</v>
      </c>
      <c r="M53" s="653">
        <f>'Прил.7 лимиты'!E11*'9'!Q61</f>
        <v>0</v>
      </c>
      <c r="N53" s="653">
        <f>'Прил.7 лимиты'!E11*'9'!Q61</f>
        <v>0</v>
      </c>
      <c r="O53" s="653">
        <f>'Прил.7 лимиты'!E11*'9'!$Q$61</f>
        <v>0</v>
      </c>
      <c r="P53" s="653"/>
      <c r="Q53" s="639">
        <f t="shared" si="6"/>
        <v>0</v>
      </c>
      <c r="R53" s="654"/>
      <c r="S53" s="878" t="e">
        <f t="shared" si="7"/>
        <v>#REF!</v>
      </c>
      <c r="T53" s="878" t="e">
        <f t="shared" si="7"/>
        <v>#REF!</v>
      </c>
      <c r="U53" s="878" t="e">
        <f t="shared" si="7"/>
        <v>#REF!</v>
      </c>
    </row>
    <row r="54" spans="1:21" s="636" customFormat="1" ht="30.75" customHeight="1" x14ac:dyDescent="0.25">
      <c r="A54" s="652" t="s">
        <v>540</v>
      </c>
      <c r="B54" s="648" t="s">
        <v>541</v>
      </c>
      <c r="C54" s="1035"/>
      <c r="D54" s="1035"/>
      <c r="E54" s="639" t="s">
        <v>86</v>
      </c>
      <c r="F54" s="639" t="s">
        <v>86</v>
      </c>
      <c r="G54" s="639" t="s">
        <v>86</v>
      </c>
      <c r="H54" s="639" t="s">
        <v>86</v>
      </c>
      <c r="I54" s="639" t="s">
        <v>86</v>
      </c>
      <c r="J54" s="639" t="s">
        <v>86</v>
      </c>
      <c r="K54" s="639" t="s">
        <v>86</v>
      </c>
      <c r="L54" s="639" t="s">
        <v>86</v>
      </c>
      <c r="M54" s="653">
        <f>'Прил.7 лимиты'!N11*'9'!Q61</f>
        <v>0</v>
      </c>
      <c r="N54" s="653">
        <f>'Прил.7 лимиты'!N13*'9'!Q61</f>
        <v>0</v>
      </c>
      <c r="O54" s="653">
        <f>'Прил.7 лимиты'!N11*'9'!$Q$61</f>
        <v>0</v>
      </c>
      <c r="P54" s="715"/>
      <c r="Q54" s="639">
        <f t="shared" si="6"/>
        <v>0</v>
      </c>
      <c r="R54" s="654"/>
      <c r="S54" s="878" t="e">
        <f t="shared" si="7"/>
        <v>#REF!</v>
      </c>
      <c r="T54" s="878" t="e">
        <f t="shared" si="7"/>
        <v>#REF!</v>
      </c>
      <c r="U54" s="878" t="e">
        <f t="shared" si="7"/>
        <v>#REF!</v>
      </c>
    </row>
    <row r="55" spans="1:21" s="636" customFormat="1" ht="35.25" customHeight="1" x14ac:dyDescent="0.25">
      <c r="A55" s="652" t="s">
        <v>542</v>
      </c>
      <c r="B55" s="648" t="s">
        <v>543</v>
      </c>
      <c r="C55" s="1035" t="s">
        <v>536</v>
      </c>
      <c r="D55" s="1035"/>
      <c r="E55" s="649"/>
      <c r="F55" s="649"/>
      <c r="G55" s="649"/>
      <c r="H55" s="642">
        <f>(E55+F55+G55)/3</f>
        <v>0</v>
      </c>
      <c r="I55" s="649"/>
      <c r="J55" s="649"/>
      <c r="K55" s="649"/>
      <c r="L55" s="642">
        <f>(I55+J55+K55)/3</f>
        <v>0</v>
      </c>
      <c r="M55" s="642">
        <f>H55</f>
        <v>0</v>
      </c>
      <c r="N55" s="642">
        <f>L55</f>
        <v>0</v>
      </c>
      <c r="O55" s="653">
        <f>'Прил.7 лимиты'!Q11*'9'!$Q$61</f>
        <v>0</v>
      </c>
      <c r="P55" s="653"/>
      <c r="Q55" s="639">
        <f t="shared" si="6"/>
        <v>0</v>
      </c>
      <c r="R55" s="654"/>
      <c r="S55" s="878" t="e">
        <f t="shared" si="7"/>
        <v>#REF!</v>
      </c>
      <c r="T55" s="878" t="e">
        <f t="shared" si="7"/>
        <v>#REF!</v>
      </c>
      <c r="U55" s="878" t="e">
        <f t="shared" si="7"/>
        <v>#REF!</v>
      </c>
    </row>
    <row r="56" spans="1:21" s="636" customFormat="1" ht="21" customHeight="1" x14ac:dyDescent="0.25">
      <c r="A56" s="652" t="s">
        <v>494</v>
      </c>
      <c r="B56" s="648" t="s">
        <v>496</v>
      </c>
      <c r="C56" s="1035" t="s">
        <v>546</v>
      </c>
      <c r="D56" s="1035"/>
      <c r="E56" s="639" t="s">
        <v>86</v>
      </c>
      <c r="F56" s="639" t="s">
        <v>86</v>
      </c>
      <c r="G56" s="639" t="s">
        <v>86</v>
      </c>
      <c r="H56" s="639" t="s">
        <v>86</v>
      </c>
      <c r="I56" s="639" t="s">
        <v>86</v>
      </c>
      <c r="J56" s="639" t="s">
        <v>86</v>
      </c>
      <c r="K56" s="639" t="s">
        <v>86</v>
      </c>
      <c r="L56" s="639" t="s">
        <v>86</v>
      </c>
      <c r="M56" s="642">
        <f>'Прил.10 прочие'!X19</f>
        <v>0</v>
      </c>
      <c r="N56" s="642">
        <f>'Прил.10 прочие'!BB19</f>
        <v>0</v>
      </c>
      <c r="O56" s="642">
        <f>'Прил.10 прочие'!X19</f>
        <v>0</v>
      </c>
      <c r="P56" s="639"/>
      <c r="Q56" s="639">
        <f t="shared" si="6"/>
        <v>0</v>
      </c>
      <c r="R56" s="634"/>
      <c r="S56" s="878" t="e">
        <f t="shared" si="7"/>
        <v>#REF!</v>
      </c>
      <c r="T56" s="878" t="e">
        <f t="shared" si="7"/>
        <v>#REF!</v>
      </c>
      <c r="U56" s="878" t="e">
        <f t="shared" si="7"/>
        <v>#REF!</v>
      </c>
    </row>
    <row r="57" spans="1:21" s="636" customFormat="1" ht="21.75" customHeight="1" x14ac:dyDescent="0.25">
      <c r="A57" s="652" t="s">
        <v>547</v>
      </c>
      <c r="B57" s="648" t="s">
        <v>548</v>
      </c>
      <c r="C57" s="1035"/>
      <c r="D57" s="1035"/>
      <c r="E57" s="639" t="s">
        <v>86</v>
      </c>
      <c r="F57" s="639" t="s">
        <v>86</v>
      </c>
      <c r="G57" s="639" t="s">
        <v>86</v>
      </c>
      <c r="H57" s="639" t="s">
        <v>86</v>
      </c>
      <c r="I57" s="639" t="s">
        <v>86</v>
      </c>
      <c r="J57" s="639" t="s">
        <v>86</v>
      </c>
      <c r="K57" s="639" t="s">
        <v>86</v>
      </c>
      <c r="L57" s="639" t="s">
        <v>86</v>
      </c>
      <c r="M57" s="639">
        <f>'Прил.10 прочие'!X31</f>
        <v>0</v>
      </c>
      <c r="N57" s="639">
        <f>'Прил.10 прочие'!BB31</f>
        <v>0</v>
      </c>
      <c r="O57" s="639">
        <f>'Прил.10 прочие'!X31</f>
        <v>0</v>
      </c>
      <c r="P57" s="639"/>
      <c r="Q57" s="639">
        <f t="shared" si="6"/>
        <v>0</v>
      </c>
      <c r="R57" s="634"/>
      <c r="S57" s="878" t="e">
        <f t="shared" si="7"/>
        <v>#REF!</v>
      </c>
      <c r="T57" s="878" t="e">
        <f t="shared" si="7"/>
        <v>#REF!</v>
      </c>
      <c r="U57" s="878" t="e">
        <f t="shared" si="7"/>
        <v>#REF!</v>
      </c>
    </row>
    <row r="58" spans="1:21" s="636" customFormat="1" ht="22.15" customHeight="1" x14ac:dyDescent="0.25">
      <c r="A58" s="652" t="s">
        <v>549</v>
      </c>
      <c r="B58" s="648" t="s">
        <v>550</v>
      </c>
      <c r="C58" s="1035"/>
      <c r="D58" s="1035"/>
      <c r="E58" s="639" t="s">
        <v>86</v>
      </c>
      <c r="F58" s="639" t="s">
        <v>86</v>
      </c>
      <c r="G58" s="639" t="s">
        <v>86</v>
      </c>
      <c r="H58" s="639" t="s">
        <v>86</v>
      </c>
      <c r="I58" s="639" t="s">
        <v>86</v>
      </c>
      <c r="J58" s="639" t="s">
        <v>86</v>
      </c>
      <c r="K58" s="639" t="s">
        <v>86</v>
      </c>
      <c r="L58" s="639" t="s">
        <v>86</v>
      </c>
      <c r="M58" s="651">
        <f>'Прил.7 лимиты'!H10*'9'!Q61</f>
        <v>0</v>
      </c>
      <c r="N58" s="651">
        <f>'Прил.7 лимиты'!H12*'9'!Q61</f>
        <v>0</v>
      </c>
      <c r="O58" s="642">
        <f>'Прил.7 лимиты'!H10*Q61</f>
        <v>0</v>
      </c>
      <c r="P58" s="642"/>
      <c r="Q58" s="639">
        <f t="shared" si="6"/>
        <v>0</v>
      </c>
      <c r="R58" s="634"/>
      <c r="S58" s="878" t="e">
        <f t="shared" si="7"/>
        <v>#REF!</v>
      </c>
      <c r="T58" s="878" t="e">
        <f t="shared" si="7"/>
        <v>#REF!</v>
      </c>
      <c r="U58" s="878" t="e">
        <f t="shared" si="7"/>
        <v>#REF!</v>
      </c>
    </row>
    <row r="59" spans="1:21" s="636" customFormat="1" ht="15.75" x14ac:dyDescent="0.25">
      <c r="A59" s="643" t="s">
        <v>573</v>
      </c>
      <c r="B59" s="645"/>
      <c r="C59" s="1031"/>
      <c r="D59" s="1031"/>
      <c r="E59" s="646" t="s">
        <v>86</v>
      </c>
      <c r="F59" s="646" t="s">
        <v>86</v>
      </c>
      <c r="G59" s="646" t="s">
        <v>86</v>
      </c>
      <c r="H59" s="646" t="s">
        <v>86</v>
      </c>
      <c r="I59" s="646" t="s">
        <v>86</v>
      </c>
      <c r="J59" s="646" t="s">
        <v>86</v>
      </c>
      <c r="K59" s="646" t="s">
        <v>86</v>
      </c>
      <c r="L59" s="646" t="s">
        <v>86</v>
      </c>
      <c r="M59" s="646">
        <f>M52+M53+M54+M55+M56+M57+M58</f>
        <v>0</v>
      </c>
      <c r="N59" s="646">
        <f>N52+N53+N54+N55+N56+N57+N58</f>
        <v>0</v>
      </c>
      <c r="O59" s="646">
        <f>O52+O53+O54+O55+O56+O57+O58</f>
        <v>0</v>
      </c>
      <c r="P59" s="646">
        <f>SUM(P52:P58)</f>
        <v>0</v>
      </c>
      <c r="Q59" s="646">
        <f>SUM(Q52:Q58)</f>
        <v>0</v>
      </c>
      <c r="R59" s="634"/>
      <c r="S59" s="439" t="e">
        <f>SUM(S52:S58)</f>
        <v>#REF!</v>
      </c>
      <c r="T59" s="439" t="e">
        <f>SUM(T52:T58)</f>
        <v>#REF!</v>
      </c>
      <c r="U59" s="439" t="e">
        <f>SUM(U52:U58)</f>
        <v>#REF!</v>
      </c>
    </row>
    <row r="60" spans="1:21" s="636" customFormat="1" ht="18" customHeight="1" x14ac:dyDescent="0.25">
      <c r="A60" s="1032" t="s">
        <v>574</v>
      </c>
      <c r="B60" s="1032"/>
      <c r="C60" s="1032"/>
      <c r="D60" s="1032"/>
      <c r="E60" s="1032"/>
      <c r="F60" s="1032"/>
      <c r="G60" s="1032"/>
      <c r="H60" s="1032"/>
      <c r="I60" s="1032"/>
      <c r="J60" s="1032"/>
      <c r="K60" s="1032"/>
      <c r="L60" s="1032"/>
      <c r="M60" s="1032"/>
      <c r="N60" s="1032"/>
      <c r="O60" s="1032"/>
      <c r="P60" s="1032"/>
      <c r="Q60" s="670">
        <f>'Прил.8 ст.211'!AH111</f>
        <v>0</v>
      </c>
      <c r="R60" s="634"/>
      <c r="S60" s="432"/>
      <c r="T60" s="432"/>
      <c r="U60" s="432"/>
    </row>
    <row r="61" spans="1:21" s="636" customFormat="1" ht="18" customHeight="1" x14ac:dyDescent="0.25">
      <c r="A61" s="1032" t="s">
        <v>553</v>
      </c>
      <c r="B61" s="1032"/>
      <c r="C61" s="1032"/>
      <c r="D61" s="1032"/>
      <c r="E61" s="1032"/>
      <c r="F61" s="1032"/>
      <c r="G61" s="1032"/>
      <c r="H61" s="1032"/>
      <c r="I61" s="1032"/>
      <c r="J61" s="1032"/>
      <c r="K61" s="1032"/>
      <c r="L61" s="1032"/>
      <c r="M61" s="1032"/>
      <c r="N61" s="1032"/>
      <c r="O61" s="1032"/>
      <c r="P61" s="1032"/>
      <c r="Q61" s="672">
        <f>'Прил.4 площади'!L137</f>
        <v>0</v>
      </c>
      <c r="R61" s="634"/>
      <c r="S61" s="432"/>
      <c r="T61" s="432"/>
      <c r="U61" s="432"/>
    </row>
    <row r="62" spans="1:21" s="619" customFormat="1" ht="18" customHeight="1" x14ac:dyDescent="0.2">
      <c r="A62" s="1034" t="s">
        <v>575</v>
      </c>
      <c r="B62" s="1034"/>
      <c r="C62" s="1034"/>
      <c r="D62" s="1034"/>
      <c r="E62" s="1034"/>
      <c r="F62" s="1034"/>
      <c r="G62" s="1034"/>
      <c r="H62" s="1034"/>
      <c r="I62" s="1034"/>
      <c r="J62" s="1034"/>
      <c r="K62" s="1034"/>
      <c r="L62" s="1034"/>
      <c r="M62" s="1034"/>
      <c r="N62" s="1034"/>
      <c r="O62" s="1034"/>
      <c r="P62" s="1034"/>
      <c r="Q62" s="1034"/>
      <c r="R62" s="617"/>
      <c r="S62" s="414"/>
      <c r="T62" s="414"/>
      <c r="U62" s="414"/>
    </row>
    <row r="63" spans="1:21" s="636" customFormat="1" ht="15" customHeight="1" x14ac:dyDescent="0.25">
      <c r="A63" s="637" t="s">
        <v>491</v>
      </c>
      <c r="B63" s="648">
        <v>212</v>
      </c>
      <c r="C63" s="1035" t="s">
        <v>534</v>
      </c>
      <c r="D63" s="1035"/>
      <c r="E63" s="639" t="s">
        <v>86</v>
      </c>
      <c r="F63" s="639" t="s">
        <v>86</v>
      </c>
      <c r="G63" s="649"/>
      <c r="H63" s="639" t="s">
        <v>86</v>
      </c>
      <c r="I63" s="639" t="s">
        <v>86</v>
      </c>
      <c r="J63" s="639" t="s">
        <v>86</v>
      </c>
      <c r="K63" s="649"/>
      <c r="L63" s="639" t="s">
        <v>86</v>
      </c>
      <c r="M63" s="639">
        <f>G63</f>
        <v>0</v>
      </c>
      <c r="N63" s="639">
        <f>K63</f>
        <v>0</v>
      </c>
      <c r="O63" s="659">
        <f>'Прил.10 прочие'!X7</f>
        <v>0</v>
      </c>
      <c r="P63" s="659"/>
      <c r="Q63" s="639">
        <f>O63+P63</f>
        <v>0</v>
      </c>
      <c r="R63" s="634"/>
      <c r="S63" s="878" t="e">
        <f t="shared" ref="S63:U67" si="8">$Q63*S$14</f>
        <v>#REF!</v>
      </c>
      <c r="T63" s="878" t="e">
        <f t="shared" si="8"/>
        <v>#REF!</v>
      </c>
      <c r="U63" s="878" t="e">
        <f t="shared" si="8"/>
        <v>#REF!</v>
      </c>
    </row>
    <row r="64" spans="1:21" s="636" customFormat="1" ht="15.75" x14ac:dyDescent="0.25">
      <c r="A64" s="637" t="s">
        <v>493</v>
      </c>
      <c r="B64" s="648">
        <v>221</v>
      </c>
      <c r="C64" s="1035"/>
      <c r="D64" s="1035"/>
      <c r="E64" s="639" t="s">
        <v>86</v>
      </c>
      <c r="F64" s="639" t="s">
        <v>86</v>
      </c>
      <c r="G64" s="649"/>
      <c r="H64" s="639" t="s">
        <v>86</v>
      </c>
      <c r="I64" s="639" t="s">
        <v>86</v>
      </c>
      <c r="J64" s="639" t="s">
        <v>86</v>
      </c>
      <c r="K64" s="649"/>
      <c r="L64" s="639" t="s">
        <v>86</v>
      </c>
      <c r="M64" s="639">
        <f>G64</f>
        <v>0</v>
      </c>
      <c r="N64" s="639">
        <f>K64</f>
        <v>0</v>
      </c>
      <c r="O64" s="659">
        <f>'Прил.10 прочие'!X11</f>
        <v>0</v>
      </c>
      <c r="P64" s="659"/>
      <c r="Q64" s="639">
        <f>O64+P64</f>
        <v>0</v>
      </c>
      <c r="R64" s="634"/>
      <c r="S64" s="878" t="e">
        <f t="shared" si="8"/>
        <v>#REF!</v>
      </c>
      <c r="T64" s="878" t="e">
        <f t="shared" si="8"/>
        <v>#REF!</v>
      </c>
      <c r="U64" s="878" t="e">
        <f t="shared" si="8"/>
        <v>#REF!</v>
      </c>
    </row>
    <row r="65" spans="1:24" s="636" customFormat="1" ht="15.75" x14ac:dyDescent="0.25">
      <c r="A65" s="637" t="s">
        <v>494</v>
      </c>
      <c r="B65" s="648">
        <v>222</v>
      </c>
      <c r="C65" s="1035"/>
      <c r="D65" s="1035"/>
      <c r="E65" s="639" t="s">
        <v>86</v>
      </c>
      <c r="F65" s="639" t="s">
        <v>86</v>
      </c>
      <c r="G65" s="649"/>
      <c r="H65" s="639" t="s">
        <v>86</v>
      </c>
      <c r="I65" s="639" t="s">
        <v>86</v>
      </c>
      <c r="J65" s="639" t="s">
        <v>86</v>
      </c>
      <c r="K65" s="649"/>
      <c r="L65" s="639" t="s">
        <v>86</v>
      </c>
      <c r="M65" s="639">
        <f>G65</f>
        <v>0</v>
      </c>
      <c r="N65" s="639">
        <f>K65</f>
        <v>0</v>
      </c>
      <c r="O65" s="659">
        <f>'Прил.10 прочие'!X15</f>
        <v>0</v>
      </c>
      <c r="P65" s="659"/>
      <c r="Q65" s="639">
        <f>O65+P65</f>
        <v>0</v>
      </c>
      <c r="R65" s="634"/>
      <c r="S65" s="878" t="e">
        <f t="shared" si="8"/>
        <v>#REF!</v>
      </c>
      <c r="T65" s="878" t="e">
        <f t="shared" si="8"/>
        <v>#REF!</v>
      </c>
      <c r="U65" s="878" t="e">
        <f t="shared" si="8"/>
        <v>#REF!</v>
      </c>
    </row>
    <row r="66" spans="1:24" s="636" customFormat="1" ht="17.25" customHeight="1" x14ac:dyDescent="0.25">
      <c r="A66" s="637" t="s">
        <v>576</v>
      </c>
      <c r="B66" s="648">
        <v>224</v>
      </c>
      <c r="C66" s="1035"/>
      <c r="D66" s="1035"/>
      <c r="E66" s="639" t="s">
        <v>86</v>
      </c>
      <c r="F66" s="639" t="s">
        <v>86</v>
      </c>
      <c r="G66" s="649"/>
      <c r="H66" s="639" t="s">
        <v>86</v>
      </c>
      <c r="I66" s="639" t="s">
        <v>86</v>
      </c>
      <c r="J66" s="639" t="s">
        <v>86</v>
      </c>
      <c r="K66" s="649"/>
      <c r="L66" s="639" t="s">
        <v>86</v>
      </c>
      <c r="M66" s="639">
        <f>G66</f>
        <v>0</v>
      </c>
      <c r="N66" s="639">
        <f>K66</f>
        <v>0</v>
      </c>
      <c r="O66" s="641"/>
      <c r="P66" s="649"/>
      <c r="Q66" s="639">
        <f>O66+P66</f>
        <v>0</v>
      </c>
      <c r="R66" s="634"/>
      <c r="S66" s="878" t="e">
        <f t="shared" si="8"/>
        <v>#REF!</v>
      </c>
      <c r="T66" s="878" t="e">
        <f t="shared" si="8"/>
        <v>#REF!</v>
      </c>
      <c r="U66" s="878" t="e">
        <f t="shared" si="8"/>
        <v>#REF!</v>
      </c>
    </row>
    <row r="67" spans="1:24" s="636" customFormat="1" ht="17.25" customHeight="1" x14ac:dyDescent="0.25">
      <c r="A67" s="637" t="s">
        <v>497</v>
      </c>
      <c r="B67" s="648">
        <v>225</v>
      </c>
      <c r="C67" s="1035" t="s">
        <v>555</v>
      </c>
      <c r="D67" s="1035"/>
      <c r="E67" s="649"/>
      <c r="F67" s="649"/>
      <c r="G67" s="649"/>
      <c r="H67" s="639">
        <f>(E67+F67+G67)/3</f>
        <v>0</v>
      </c>
      <c r="I67" s="649"/>
      <c r="J67" s="649"/>
      <c r="K67" s="649"/>
      <c r="L67" s="639">
        <f>(I67+J67+K67)/3</f>
        <v>0</v>
      </c>
      <c r="M67" s="639">
        <f>H67</f>
        <v>0</v>
      </c>
      <c r="N67" s="639">
        <f>L67</f>
        <v>0</v>
      </c>
      <c r="O67" s="659">
        <f>'Прил.10 прочие'!X23</f>
        <v>0</v>
      </c>
      <c r="P67" s="659"/>
      <c r="Q67" s="639">
        <f>O67+P67</f>
        <v>0</v>
      </c>
      <c r="R67" s="634"/>
      <c r="S67" s="878" t="e">
        <f t="shared" si="8"/>
        <v>#REF!</v>
      </c>
      <c r="T67" s="878" t="e">
        <f t="shared" si="8"/>
        <v>#REF!</v>
      </c>
      <c r="U67" s="878" t="e">
        <f t="shared" si="8"/>
        <v>#REF!</v>
      </c>
    </row>
    <row r="68" spans="1:24" s="636" customFormat="1" ht="15.75" customHeight="1" x14ac:dyDescent="0.25">
      <c r="A68" s="637" t="s">
        <v>577</v>
      </c>
      <c r="B68" s="648" t="s">
        <v>578</v>
      </c>
      <c r="C68" s="1035"/>
      <c r="D68" s="1035"/>
      <c r="E68" s="1030" t="s">
        <v>579</v>
      </c>
      <c r="F68" s="1030"/>
      <c r="G68" s="1030"/>
      <c r="H68" s="1030"/>
      <c r="I68" s="649"/>
      <c r="J68" s="649"/>
      <c r="K68" s="649"/>
      <c r="L68" s="639">
        <f>(I68+J68+K68)/3</f>
        <v>0</v>
      </c>
      <c r="M68" s="639"/>
      <c r="N68" s="639">
        <f>L68</f>
        <v>0</v>
      </c>
      <c r="O68" s="642"/>
      <c r="P68" s="649"/>
      <c r="Q68" s="639">
        <f>P68</f>
        <v>0</v>
      </c>
      <c r="R68" s="634"/>
      <c r="S68" s="394" t="s">
        <v>86</v>
      </c>
      <c r="T68" s="394" t="s">
        <v>86</v>
      </c>
      <c r="U68" s="394" t="s">
        <v>86</v>
      </c>
    </row>
    <row r="69" spans="1:24" s="636" customFormat="1" ht="18" customHeight="1" x14ac:dyDescent="0.25">
      <c r="A69" s="637" t="s">
        <v>498</v>
      </c>
      <c r="B69" s="648">
        <v>226</v>
      </c>
      <c r="C69" s="1035"/>
      <c r="D69" s="1035"/>
      <c r="E69" s="649"/>
      <c r="F69" s="649"/>
      <c r="G69" s="649"/>
      <c r="H69" s="639">
        <f>(E69+F69+G69)/3</f>
        <v>0</v>
      </c>
      <c r="I69" s="649"/>
      <c r="J69" s="649"/>
      <c r="K69" s="649"/>
      <c r="L69" s="639">
        <f>(I69+J69+K69)/3</f>
        <v>0</v>
      </c>
      <c r="M69" s="639">
        <f>H69</f>
        <v>0</v>
      </c>
      <c r="N69" s="639">
        <f>L69</f>
        <v>0</v>
      </c>
      <c r="O69" s="659">
        <f>'Прил.10 прочие'!X27</f>
        <v>0</v>
      </c>
      <c r="P69" s="659"/>
      <c r="Q69" s="639">
        <f>O69+P69</f>
        <v>0</v>
      </c>
      <c r="R69" s="634"/>
      <c r="S69" s="878" t="e">
        <f t="shared" ref="S69:U74" si="9">$Q69*S$14</f>
        <v>#REF!</v>
      </c>
      <c r="T69" s="878" t="e">
        <f t="shared" si="9"/>
        <v>#REF!</v>
      </c>
      <c r="U69" s="878" t="e">
        <f t="shared" si="9"/>
        <v>#REF!</v>
      </c>
    </row>
    <row r="70" spans="1:24" s="636" customFormat="1" ht="33.75" customHeight="1" x14ac:dyDescent="0.25">
      <c r="A70" s="637" t="s">
        <v>580</v>
      </c>
      <c r="B70" s="648" t="s">
        <v>431</v>
      </c>
      <c r="C70" s="1029" t="s">
        <v>581</v>
      </c>
      <c r="D70" s="1029"/>
      <c r="E70" s="649"/>
      <c r="F70" s="649"/>
      <c r="G70" s="649"/>
      <c r="H70" s="639">
        <f>(E70+F70+G70)/3</f>
        <v>0</v>
      </c>
      <c r="I70" s="649"/>
      <c r="J70" s="649"/>
      <c r="K70" s="649"/>
      <c r="L70" s="639">
        <f>(I70+J70+K70)/3</f>
        <v>0</v>
      </c>
      <c r="M70" s="639">
        <f>H70</f>
        <v>0</v>
      </c>
      <c r="N70" s="639">
        <f>L70</f>
        <v>0</v>
      </c>
      <c r="O70" s="435">
        <f>'Прил.10 прочие'!X49</f>
        <v>0</v>
      </c>
      <c r="P70" s="642"/>
      <c r="Q70" s="639">
        <f>O70+P70</f>
        <v>0</v>
      </c>
      <c r="R70" s="634"/>
      <c r="S70" s="878" t="e">
        <f t="shared" si="9"/>
        <v>#REF!</v>
      </c>
      <c r="T70" s="878" t="e">
        <f t="shared" si="9"/>
        <v>#REF!</v>
      </c>
      <c r="U70" s="878" t="e">
        <f t="shared" si="9"/>
        <v>#REF!</v>
      </c>
    </row>
    <row r="71" spans="1:24" s="636" customFormat="1" ht="67.5" customHeight="1" x14ac:dyDescent="0.25">
      <c r="A71" s="637" t="s">
        <v>502</v>
      </c>
      <c r="B71" s="648" t="s">
        <v>431</v>
      </c>
      <c r="C71" s="1029"/>
      <c r="D71" s="1029"/>
      <c r="E71" s="639" t="s">
        <v>86</v>
      </c>
      <c r="F71" s="639" t="s">
        <v>86</v>
      </c>
      <c r="G71" s="639" t="s">
        <v>86</v>
      </c>
      <c r="H71" s="639" t="s">
        <v>86</v>
      </c>
      <c r="I71" s="639" t="s">
        <v>86</v>
      </c>
      <c r="J71" s="639" t="s">
        <v>86</v>
      </c>
      <c r="K71" s="639" t="s">
        <v>86</v>
      </c>
      <c r="L71" s="639" t="s">
        <v>86</v>
      </c>
      <c r="M71" s="642">
        <f>'Прил.10 прочие'!X36</f>
        <v>0</v>
      </c>
      <c r="N71" s="642">
        <f>'Прил.10 прочие'!BB36</f>
        <v>0</v>
      </c>
      <c r="O71" s="435">
        <f>'Прил.10 прочие'!X36</f>
        <v>0</v>
      </c>
      <c r="P71" s="642"/>
      <c r="Q71" s="639">
        <f>O71+P71</f>
        <v>0</v>
      </c>
      <c r="R71" s="634"/>
      <c r="S71" s="878" t="e">
        <f t="shared" si="9"/>
        <v>#REF!</v>
      </c>
      <c r="T71" s="878" t="e">
        <f t="shared" si="9"/>
        <v>#REF!</v>
      </c>
      <c r="U71" s="878" t="e">
        <f t="shared" si="9"/>
        <v>#REF!</v>
      </c>
    </row>
    <row r="72" spans="1:24" s="636" customFormat="1" ht="33" customHeight="1" x14ac:dyDescent="0.25">
      <c r="A72" s="637" t="s">
        <v>582</v>
      </c>
      <c r="B72" s="648" t="s">
        <v>426</v>
      </c>
      <c r="C72" s="1029"/>
      <c r="D72" s="1029"/>
      <c r="E72" s="639" t="s">
        <v>86</v>
      </c>
      <c r="F72" s="639" t="s">
        <v>86</v>
      </c>
      <c r="G72" s="639" t="s">
        <v>86</v>
      </c>
      <c r="H72" s="639" t="s">
        <v>86</v>
      </c>
      <c r="I72" s="639" t="s">
        <v>86</v>
      </c>
      <c r="J72" s="639" t="s">
        <v>86</v>
      </c>
      <c r="K72" s="639" t="s">
        <v>86</v>
      </c>
      <c r="L72" s="639" t="s">
        <v>86</v>
      </c>
      <c r="M72" s="642">
        <f>'Прил.10 прочие'!X37</f>
        <v>0</v>
      </c>
      <c r="N72" s="642">
        <f>'Прил.10 прочие'!BB37</f>
        <v>0</v>
      </c>
      <c r="O72" s="435">
        <f>'Прил.10 прочие'!X37</f>
        <v>0</v>
      </c>
      <c r="P72" s="642"/>
      <c r="Q72" s="639">
        <f>(O72+P72)</f>
        <v>0</v>
      </c>
      <c r="R72" s="654"/>
      <c r="S72" s="878" t="e">
        <f t="shared" si="9"/>
        <v>#REF!</v>
      </c>
      <c r="T72" s="878" t="e">
        <f t="shared" si="9"/>
        <v>#REF!</v>
      </c>
      <c r="U72" s="878" t="e">
        <f t="shared" si="9"/>
        <v>#REF!</v>
      </c>
    </row>
    <row r="73" spans="1:24" s="636" customFormat="1" ht="17.25" customHeight="1" x14ac:dyDescent="0.25">
      <c r="A73" s="637" t="s">
        <v>503</v>
      </c>
      <c r="B73" s="648">
        <v>310</v>
      </c>
      <c r="C73" s="1030" t="s">
        <v>534</v>
      </c>
      <c r="D73" s="1030"/>
      <c r="E73" s="545" t="s">
        <v>86</v>
      </c>
      <c r="F73" s="545" t="s">
        <v>86</v>
      </c>
      <c r="G73" s="673"/>
      <c r="H73" s="639" t="s">
        <v>86</v>
      </c>
      <c r="I73" s="547"/>
      <c r="J73" s="547"/>
      <c r="K73" s="548"/>
      <c r="L73" s="639" t="s">
        <v>86</v>
      </c>
      <c r="M73" s="639">
        <f>G73</f>
        <v>0</v>
      </c>
      <c r="N73" s="639">
        <f>K73</f>
        <v>0</v>
      </c>
      <c r="O73" s="674">
        <f>'Прил.10 прочие'!X39</f>
        <v>0</v>
      </c>
      <c r="P73" s="674"/>
      <c r="Q73" s="639">
        <f>O73+P73</f>
        <v>0</v>
      </c>
      <c r="R73" s="634"/>
      <c r="S73" s="878" t="e">
        <f t="shared" si="9"/>
        <v>#REF!</v>
      </c>
      <c r="T73" s="878" t="e">
        <f t="shared" si="9"/>
        <v>#REF!</v>
      </c>
      <c r="U73" s="878" t="e">
        <f t="shared" si="9"/>
        <v>#REF!</v>
      </c>
    </row>
    <row r="74" spans="1:24" s="636" customFormat="1" ht="18" customHeight="1" x14ac:dyDescent="0.25">
      <c r="A74" s="637" t="s">
        <v>583</v>
      </c>
      <c r="B74" s="648">
        <v>340</v>
      </c>
      <c r="C74" s="1030"/>
      <c r="D74" s="1030"/>
      <c r="E74" s="639" t="s">
        <v>86</v>
      </c>
      <c r="F74" s="639" t="s">
        <v>86</v>
      </c>
      <c r="G74" s="649"/>
      <c r="H74" s="639" t="s">
        <v>86</v>
      </c>
      <c r="I74" s="639" t="s">
        <v>86</v>
      </c>
      <c r="J74" s="639" t="s">
        <v>86</v>
      </c>
      <c r="K74" s="649"/>
      <c r="L74" s="639" t="s">
        <v>86</v>
      </c>
      <c r="M74" s="639">
        <f>G74</f>
        <v>0</v>
      </c>
      <c r="N74" s="639">
        <f>K74</f>
        <v>0</v>
      </c>
      <c r="O74" s="659">
        <f>'Прил.10 прочие'!X43</f>
        <v>0</v>
      </c>
      <c r="P74" s="659"/>
      <c r="Q74" s="639">
        <f>O74+P74</f>
        <v>0</v>
      </c>
      <c r="R74" s="634"/>
      <c r="S74" s="878" t="e">
        <f t="shared" si="9"/>
        <v>#REF!</v>
      </c>
      <c r="T74" s="878" t="e">
        <f t="shared" si="9"/>
        <v>#REF!</v>
      </c>
      <c r="U74" s="878" t="e">
        <f t="shared" si="9"/>
        <v>#REF!</v>
      </c>
    </row>
    <row r="75" spans="1:24" s="636" customFormat="1" ht="20.25" customHeight="1" x14ac:dyDescent="0.25">
      <c r="A75" s="643" t="s">
        <v>584</v>
      </c>
      <c r="B75" s="645"/>
      <c r="C75" s="1031"/>
      <c r="D75" s="1031"/>
      <c r="E75" s="646" t="s">
        <v>86</v>
      </c>
      <c r="F75" s="646" t="s">
        <v>86</v>
      </c>
      <c r="G75" s="646" t="s">
        <v>86</v>
      </c>
      <c r="H75" s="646" t="s">
        <v>86</v>
      </c>
      <c r="I75" s="646" t="s">
        <v>86</v>
      </c>
      <c r="J75" s="646" t="s">
        <v>86</v>
      </c>
      <c r="K75" s="646" t="s">
        <v>86</v>
      </c>
      <c r="L75" s="646" t="s">
        <v>86</v>
      </c>
      <c r="M75" s="647">
        <f>M63+M64+M65+M66+M67+M69+M71+M72+M73+M74+M70</f>
        <v>0</v>
      </c>
      <c r="N75" s="647">
        <f>N63+N64+N65+N66+N67+N69+N71+N72+N73+N74+N70</f>
        <v>0</v>
      </c>
      <c r="O75" s="647">
        <f>SUM(O63:O74)-O68</f>
        <v>0</v>
      </c>
      <c r="P75" s="647">
        <f>SUM(P63:P74)</f>
        <v>0</v>
      </c>
      <c r="Q75" s="647">
        <f>SUM(Q63:Q74)-Q68</f>
        <v>0</v>
      </c>
      <c r="R75" s="634"/>
      <c r="S75" s="440" t="e">
        <f>S63+S64+S65+S66+S67+S69+S71+S72+S73+S74+S70</f>
        <v>#REF!</v>
      </c>
      <c r="T75" s="440" t="e">
        <f>T63+T64+T65+T66+T67+T69+T71+T72+T73+T74+T70</f>
        <v>#REF!</v>
      </c>
      <c r="U75" s="440" t="e">
        <f>U63+U64+U65+U66+U67+U69+U71+U72+U73+U74+U70</f>
        <v>#REF!</v>
      </c>
      <c r="V75" s="675"/>
      <c r="W75" s="675"/>
      <c r="X75" s="675"/>
    </row>
    <row r="76" spans="1:24" s="636" customFormat="1" ht="20.25" hidden="1" customHeight="1" x14ac:dyDescent="0.25">
      <c r="A76" s="643" t="s">
        <v>585</v>
      </c>
      <c r="B76" s="645"/>
      <c r="C76" s="676"/>
      <c r="D76" s="677"/>
      <c r="E76" s="646"/>
      <c r="F76" s="646"/>
      <c r="G76" s="646"/>
      <c r="H76" s="646"/>
      <c r="I76" s="646"/>
      <c r="J76" s="646"/>
      <c r="K76" s="646"/>
      <c r="L76" s="646"/>
      <c r="M76" s="646"/>
      <c r="N76" s="646"/>
      <c r="O76" s="646"/>
      <c r="P76" s="646"/>
      <c r="Q76" s="646"/>
      <c r="R76" s="634"/>
      <c r="S76" s="432"/>
      <c r="T76" s="432"/>
      <c r="U76" s="432"/>
      <c r="V76" s="675"/>
      <c r="W76" s="675"/>
      <c r="X76" s="675"/>
    </row>
    <row r="77" spans="1:24" s="636" customFormat="1" ht="21" customHeight="1" x14ac:dyDescent="0.25">
      <c r="A77" s="1032" t="s">
        <v>586</v>
      </c>
      <c r="B77" s="1032"/>
      <c r="C77" s="1032"/>
      <c r="D77" s="1032"/>
      <c r="E77" s="1032"/>
      <c r="F77" s="1032"/>
      <c r="G77" s="1032"/>
      <c r="H77" s="1032"/>
      <c r="I77" s="1032"/>
      <c r="J77" s="1032"/>
      <c r="K77" s="1032"/>
      <c r="L77" s="1032"/>
      <c r="M77" s="1032"/>
      <c r="N77" s="1032"/>
      <c r="O77" s="1032"/>
      <c r="P77" s="1032"/>
      <c r="Q77" s="678">
        <f>Q31+Q61</f>
        <v>0</v>
      </c>
      <c r="R77" s="634"/>
      <c r="S77" s="432"/>
      <c r="T77" s="432"/>
      <c r="U77" s="432"/>
      <c r="V77" s="675"/>
      <c r="W77" s="675"/>
      <c r="X77" s="675"/>
    </row>
    <row r="78" spans="1:24" s="667" customFormat="1" ht="22.9" customHeight="1" x14ac:dyDescent="0.25">
      <c r="A78" s="662" t="s">
        <v>587</v>
      </c>
      <c r="B78" s="679"/>
      <c r="C78" s="1033"/>
      <c r="D78" s="1033"/>
      <c r="E78" s="664" t="s">
        <v>86</v>
      </c>
      <c r="F78" s="664" t="s">
        <v>86</v>
      </c>
      <c r="G78" s="664" t="s">
        <v>86</v>
      </c>
      <c r="H78" s="664" t="s">
        <v>86</v>
      </c>
      <c r="I78" s="664" t="s">
        <v>86</v>
      </c>
      <c r="J78" s="664" t="s">
        <v>86</v>
      </c>
      <c r="K78" s="664" t="s">
        <v>86</v>
      </c>
      <c r="L78" s="664" t="s">
        <v>86</v>
      </c>
      <c r="M78" s="680">
        <f>M75+M59+M49</f>
        <v>0</v>
      </c>
      <c r="N78" s="680">
        <f>N75+N59+N49</f>
        <v>0</v>
      </c>
      <c r="O78" s="680">
        <f>O75+O59+O49</f>
        <v>0</v>
      </c>
      <c r="P78" s="680">
        <f>P75+P59+P49</f>
        <v>0</v>
      </c>
      <c r="Q78" s="680">
        <f>Q75+Q59+Q49</f>
        <v>0</v>
      </c>
      <c r="R78" s="666"/>
      <c r="S78" s="555" t="e">
        <f>S75+S59+S49</f>
        <v>#REF!</v>
      </c>
      <c r="T78" s="555" t="e">
        <f>T75+T59+T49</f>
        <v>#REF!</v>
      </c>
      <c r="U78" s="555" t="e">
        <f>U75+U59+U49</f>
        <v>#REF!</v>
      </c>
      <c r="V78" s="1028"/>
      <c r="W78" s="1028"/>
      <c r="X78" s="1028"/>
    </row>
    <row r="79" spans="1:24" s="636" customFormat="1" ht="21.75" customHeight="1" x14ac:dyDescent="0.25">
      <c r="A79" s="682" t="s">
        <v>588</v>
      </c>
      <c r="B79" s="683"/>
      <c r="C79" s="1025"/>
      <c r="D79" s="1025"/>
      <c r="E79" s="684"/>
      <c r="F79" s="684"/>
      <c r="G79" s="684"/>
      <c r="H79" s="684"/>
      <c r="I79" s="684"/>
      <c r="J79" s="684"/>
      <c r="K79" s="684"/>
      <c r="L79" s="684"/>
      <c r="M79" s="684"/>
      <c r="N79" s="684"/>
      <c r="O79" s="684"/>
      <c r="P79" s="684"/>
      <c r="Q79" s="684"/>
      <c r="R79" s="634"/>
      <c r="S79" s="432"/>
      <c r="T79" s="432"/>
      <c r="U79" s="432"/>
      <c r="V79" s="1028"/>
      <c r="W79" s="1028"/>
      <c r="X79" s="1028"/>
    </row>
    <row r="80" spans="1:24" s="636" customFormat="1" ht="18" x14ac:dyDescent="0.25">
      <c r="A80" s="637" t="s">
        <v>530</v>
      </c>
      <c r="B80" s="648">
        <v>211</v>
      </c>
      <c r="C80" s="1025"/>
      <c r="D80" s="1025"/>
      <c r="E80" s="639" t="s">
        <v>86</v>
      </c>
      <c r="F80" s="639" t="s">
        <v>86</v>
      </c>
      <c r="G80" s="639" t="s">
        <v>86</v>
      </c>
      <c r="H80" s="639" t="s">
        <v>86</v>
      </c>
      <c r="I80" s="639" t="s">
        <v>86</v>
      </c>
      <c r="J80" s="639" t="s">
        <v>86</v>
      </c>
      <c r="K80" s="639" t="s">
        <v>86</v>
      </c>
      <c r="L80" s="639" t="s">
        <v>86</v>
      </c>
      <c r="M80" s="642">
        <f t="shared" ref="M80:Q81" si="10">M16+M47</f>
        <v>0</v>
      </c>
      <c r="N80" s="639">
        <f t="shared" si="10"/>
        <v>0</v>
      </c>
      <c r="O80" s="642">
        <f t="shared" si="10"/>
        <v>0</v>
      </c>
      <c r="P80" s="639">
        <f t="shared" si="10"/>
        <v>0</v>
      </c>
      <c r="Q80" s="639">
        <f t="shared" si="10"/>
        <v>0</v>
      </c>
      <c r="R80" s="654"/>
      <c r="S80" s="394" t="e">
        <f t="shared" ref="S80:U81" si="11">S16+S47</f>
        <v>#REF!</v>
      </c>
      <c r="T80" s="394" t="e">
        <f t="shared" si="11"/>
        <v>#REF!</v>
      </c>
      <c r="U80" s="394" t="e">
        <f t="shared" si="11"/>
        <v>#REF!</v>
      </c>
      <c r="V80" s="685"/>
      <c r="W80" s="685"/>
      <c r="X80" s="685"/>
    </row>
    <row r="81" spans="1:25" s="636" customFormat="1" ht="18" x14ac:dyDescent="0.25">
      <c r="A81" s="637" t="s">
        <v>589</v>
      </c>
      <c r="B81" s="648">
        <v>213</v>
      </c>
      <c r="C81" s="1025"/>
      <c r="D81" s="1025"/>
      <c r="E81" s="639" t="s">
        <v>86</v>
      </c>
      <c r="F81" s="639" t="s">
        <v>86</v>
      </c>
      <c r="G81" s="639" t="s">
        <v>86</v>
      </c>
      <c r="H81" s="639" t="s">
        <v>86</v>
      </c>
      <c r="I81" s="639" t="s">
        <v>86</v>
      </c>
      <c r="J81" s="639" t="s">
        <v>86</v>
      </c>
      <c r="K81" s="639" t="s">
        <v>86</v>
      </c>
      <c r="L81" s="639" t="s">
        <v>86</v>
      </c>
      <c r="M81" s="642">
        <f t="shared" si="10"/>
        <v>0</v>
      </c>
      <c r="N81" s="639">
        <f t="shared" si="10"/>
        <v>0</v>
      </c>
      <c r="O81" s="642">
        <f t="shared" si="10"/>
        <v>0</v>
      </c>
      <c r="P81" s="639">
        <f t="shared" si="10"/>
        <v>0</v>
      </c>
      <c r="Q81" s="639">
        <f t="shared" si="10"/>
        <v>0</v>
      </c>
      <c r="R81" s="654"/>
      <c r="S81" s="394" t="e">
        <f t="shared" si="11"/>
        <v>#REF!</v>
      </c>
      <c r="T81" s="394" t="e">
        <f t="shared" si="11"/>
        <v>#REF!</v>
      </c>
      <c r="U81" s="394" t="e">
        <f t="shared" si="11"/>
        <v>#REF!</v>
      </c>
      <c r="V81" s="685"/>
      <c r="W81" s="685"/>
      <c r="X81" s="685"/>
    </row>
    <row r="82" spans="1:25" s="636" customFormat="1" ht="18" x14ac:dyDescent="0.25">
      <c r="A82" s="637" t="s">
        <v>491</v>
      </c>
      <c r="B82" s="648">
        <v>212</v>
      </c>
      <c r="C82" s="1025"/>
      <c r="D82" s="1025"/>
      <c r="E82" s="639" t="s">
        <v>86</v>
      </c>
      <c r="F82" s="639" t="s">
        <v>86</v>
      </c>
      <c r="G82" s="639" t="s">
        <v>86</v>
      </c>
      <c r="H82" s="639" t="s">
        <v>86</v>
      </c>
      <c r="I82" s="639" t="s">
        <v>86</v>
      </c>
      <c r="J82" s="639" t="s">
        <v>86</v>
      </c>
      <c r="K82" s="639" t="s">
        <v>86</v>
      </c>
      <c r="L82" s="639" t="s">
        <v>86</v>
      </c>
      <c r="M82" s="642">
        <f>M33+M63</f>
        <v>0</v>
      </c>
      <c r="N82" s="639">
        <f>N33+N63</f>
        <v>0</v>
      </c>
      <c r="O82" s="642">
        <f>O33+O63</f>
        <v>0</v>
      </c>
      <c r="P82" s="639">
        <f>P33+P63</f>
        <v>0</v>
      </c>
      <c r="Q82" s="639">
        <f>Q33+Q63</f>
        <v>0</v>
      </c>
      <c r="R82" s="654"/>
      <c r="S82" s="394" t="e">
        <f>S33+S63</f>
        <v>#REF!</v>
      </c>
      <c r="T82" s="394" t="e">
        <f>T33+T63</f>
        <v>#REF!</v>
      </c>
      <c r="U82" s="394" t="e">
        <f>U33+U63</f>
        <v>#REF!</v>
      </c>
      <c r="V82" s="685"/>
      <c r="W82" s="685"/>
      <c r="X82" s="685"/>
    </row>
    <row r="83" spans="1:25" s="636" customFormat="1" ht="18" x14ac:dyDescent="0.25">
      <c r="A83" s="640" t="s">
        <v>493</v>
      </c>
      <c r="B83" s="648">
        <v>221</v>
      </c>
      <c r="C83" s="1025"/>
      <c r="D83" s="1025"/>
      <c r="E83" s="639" t="s">
        <v>86</v>
      </c>
      <c r="F83" s="639" t="s">
        <v>86</v>
      </c>
      <c r="G83" s="639" t="s">
        <v>86</v>
      </c>
      <c r="H83" s="639" t="s">
        <v>86</v>
      </c>
      <c r="I83" s="639" t="s">
        <v>86</v>
      </c>
      <c r="J83" s="639" t="s">
        <v>86</v>
      </c>
      <c r="K83" s="639" t="s">
        <v>86</v>
      </c>
      <c r="L83" s="639" t="s">
        <v>86</v>
      </c>
      <c r="M83" s="642">
        <f t="shared" ref="M83:P84" si="12">M64+M20</f>
        <v>0</v>
      </c>
      <c r="N83" s="642">
        <f t="shared" si="12"/>
        <v>0</v>
      </c>
      <c r="O83" s="642">
        <f t="shared" si="12"/>
        <v>0</v>
      </c>
      <c r="P83" s="642">
        <f t="shared" si="12"/>
        <v>0</v>
      </c>
      <c r="Q83" s="639">
        <f>Q20+Q64</f>
        <v>0</v>
      </c>
      <c r="R83" s="654"/>
      <c r="S83" s="394" t="e">
        <f t="shared" ref="S83:U84" si="13">S20+S64</f>
        <v>#REF!</v>
      </c>
      <c r="T83" s="394" t="e">
        <f t="shared" si="13"/>
        <v>#REF!</v>
      </c>
      <c r="U83" s="394" t="e">
        <f t="shared" si="13"/>
        <v>#REF!</v>
      </c>
      <c r="V83" s="685"/>
      <c r="W83" s="685"/>
      <c r="X83" s="685"/>
    </row>
    <row r="84" spans="1:25" s="636" customFormat="1" ht="18" x14ac:dyDescent="0.25">
      <c r="A84" s="640" t="s">
        <v>494</v>
      </c>
      <c r="B84" s="648">
        <v>222</v>
      </c>
      <c r="C84" s="1025"/>
      <c r="D84" s="1025"/>
      <c r="E84" s="639" t="s">
        <v>86</v>
      </c>
      <c r="F84" s="639" t="s">
        <v>86</v>
      </c>
      <c r="G84" s="639" t="s">
        <v>86</v>
      </c>
      <c r="H84" s="639" t="s">
        <v>86</v>
      </c>
      <c r="I84" s="639" t="s">
        <v>86</v>
      </c>
      <c r="J84" s="639" t="s">
        <v>86</v>
      </c>
      <c r="K84" s="639" t="s">
        <v>86</v>
      </c>
      <c r="L84" s="639" t="s">
        <v>86</v>
      </c>
      <c r="M84" s="642">
        <f t="shared" si="12"/>
        <v>0</v>
      </c>
      <c r="N84" s="642">
        <f t="shared" si="12"/>
        <v>0</v>
      </c>
      <c r="O84" s="642">
        <f t="shared" si="12"/>
        <v>0</v>
      </c>
      <c r="P84" s="642">
        <f t="shared" si="12"/>
        <v>0</v>
      </c>
      <c r="Q84" s="639">
        <f>Q21+Q65</f>
        <v>0</v>
      </c>
      <c r="R84" s="654"/>
      <c r="S84" s="394" t="e">
        <f t="shared" si="13"/>
        <v>#REF!</v>
      </c>
      <c r="T84" s="394" t="e">
        <f t="shared" si="13"/>
        <v>#REF!</v>
      </c>
      <c r="U84" s="394" t="e">
        <f t="shared" si="13"/>
        <v>#REF!</v>
      </c>
      <c r="V84" s="685"/>
      <c r="W84" s="685"/>
      <c r="X84" s="685"/>
    </row>
    <row r="85" spans="1:25" s="636" customFormat="1" ht="31.5" x14ac:dyDescent="0.25">
      <c r="A85" s="640" t="s">
        <v>545</v>
      </c>
      <c r="B85" s="648" t="s">
        <v>496</v>
      </c>
      <c r="C85" s="1025"/>
      <c r="D85" s="1025"/>
      <c r="E85" s="639" t="s">
        <v>86</v>
      </c>
      <c r="F85" s="639" t="s">
        <v>86</v>
      </c>
      <c r="G85" s="639" t="s">
        <v>86</v>
      </c>
      <c r="H85" s="639" t="s">
        <v>86</v>
      </c>
      <c r="I85" s="639" t="s">
        <v>86</v>
      </c>
      <c r="J85" s="639" t="s">
        <v>86</v>
      </c>
      <c r="K85" s="639" t="s">
        <v>86</v>
      </c>
      <c r="L85" s="639" t="s">
        <v>86</v>
      </c>
      <c r="M85" s="642">
        <f>M26+M56</f>
        <v>0</v>
      </c>
      <c r="N85" s="639">
        <f>N26+N56</f>
        <v>0</v>
      </c>
      <c r="O85" s="642">
        <f>O26+O56</f>
        <v>0</v>
      </c>
      <c r="P85" s="639">
        <f>P26+P56</f>
        <v>0</v>
      </c>
      <c r="Q85" s="639">
        <f>Q26+Q56</f>
        <v>0</v>
      </c>
      <c r="R85" s="654"/>
      <c r="S85" s="394" t="e">
        <f>S26+S56</f>
        <v>#REF!</v>
      </c>
      <c r="T85" s="394" t="e">
        <f>T26+T56</f>
        <v>#REF!</v>
      </c>
      <c r="U85" s="394" t="e">
        <f>U26+U56</f>
        <v>#REF!</v>
      </c>
      <c r="V85" s="685"/>
      <c r="W85" s="685"/>
      <c r="X85" s="685"/>
      <c r="Y85" s="686"/>
    </row>
    <row r="86" spans="1:25" s="636" customFormat="1" ht="15.75" x14ac:dyDescent="0.25">
      <c r="A86" s="640" t="s">
        <v>590</v>
      </c>
      <c r="B86" s="648">
        <v>223</v>
      </c>
      <c r="C86" s="1025"/>
      <c r="D86" s="1025"/>
      <c r="E86" s="639" t="s">
        <v>86</v>
      </c>
      <c r="F86" s="639" t="s">
        <v>86</v>
      </c>
      <c r="G86" s="639" t="s">
        <v>86</v>
      </c>
      <c r="H86" s="639" t="s">
        <v>86</v>
      </c>
      <c r="I86" s="639" t="s">
        <v>86</v>
      </c>
      <c r="J86" s="639" t="s">
        <v>86</v>
      </c>
      <c r="K86" s="639" t="s">
        <v>86</v>
      </c>
      <c r="L86" s="639" t="s">
        <v>86</v>
      </c>
      <c r="M86" s="651">
        <f t="shared" ref="M86:Q89" si="14">M22+M52</f>
        <v>0</v>
      </c>
      <c r="N86" s="639">
        <f t="shared" si="14"/>
        <v>0</v>
      </c>
      <c r="O86" s="651">
        <f t="shared" si="14"/>
        <v>0</v>
      </c>
      <c r="P86" s="639">
        <f t="shared" si="14"/>
        <v>0</v>
      </c>
      <c r="Q86" s="639">
        <f t="shared" si="14"/>
        <v>0</v>
      </c>
      <c r="R86" s="654"/>
      <c r="S86" s="394" t="e">
        <f t="shared" ref="S86:U89" si="15">S22+S52</f>
        <v>#REF!</v>
      </c>
      <c r="T86" s="394" t="e">
        <f t="shared" si="15"/>
        <v>#REF!</v>
      </c>
      <c r="U86" s="394" t="e">
        <f t="shared" si="15"/>
        <v>#REF!</v>
      </c>
      <c r="V86" s="675"/>
      <c r="W86" s="675"/>
      <c r="X86" s="675"/>
    </row>
    <row r="87" spans="1:25" s="636" customFormat="1" ht="15.75" customHeight="1" x14ac:dyDescent="0.25">
      <c r="A87" s="687" t="s">
        <v>591</v>
      </c>
      <c r="B87" s="648" t="s">
        <v>538</v>
      </c>
      <c r="C87" s="1025"/>
      <c r="D87" s="1025"/>
      <c r="E87" s="639" t="s">
        <v>86</v>
      </c>
      <c r="F87" s="639" t="s">
        <v>86</v>
      </c>
      <c r="G87" s="639" t="s">
        <v>86</v>
      </c>
      <c r="H87" s="639" t="s">
        <v>86</v>
      </c>
      <c r="I87" s="639" t="s">
        <v>86</v>
      </c>
      <c r="J87" s="639" t="s">
        <v>86</v>
      </c>
      <c r="K87" s="639" t="s">
        <v>86</v>
      </c>
      <c r="L87" s="639" t="s">
        <v>86</v>
      </c>
      <c r="M87" s="651">
        <f t="shared" si="14"/>
        <v>0</v>
      </c>
      <c r="N87" s="639">
        <f t="shared" si="14"/>
        <v>0</v>
      </c>
      <c r="O87" s="651">
        <f t="shared" si="14"/>
        <v>0</v>
      </c>
      <c r="P87" s="639">
        <f t="shared" si="14"/>
        <v>0</v>
      </c>
      <c r="Q87" s="639">
        <f t="shared" si="14"/>
        <v>0</v>
      </c>
      <c r="R87" s="654"/>
      <c r="S87" s="394" t="e">
        <f t="shared" si="15"/>
        <v>#REF!</v>
      </c>
      <c r="T87" s="394" t="e">
        <f t="shared" si="15"/>
        <v>#REF!</v>
      </c>
      <c r="U87" s="394" t="e">
        <f t="shared" si="15"/>
        <v>#REF!</v>
      </c>
      <c r="V87" s="675"/>
      <c r="W87" s="675"/>
      <c r="X87" s="675"/>
    </row>
    <row r="88" spans="1:25" s="636" customFormat="1" ht="15.75" x14ac:dyDescent="0.25">
      <c r="A88" s="687" t="s">
        <v>592</v>
      </c>
      <c r="B88" s="648" t="s">
        <v>541</v>
      </c>
      <c r="C88" s="1025"/>
      <c r="D88" s="1025"/>
      <c r="E88" s="639" t="s">
        <v>86</v>
      </c>
      <c r="F88" s="639" t="s">
        <v>86</v>
      </c>
      <c r="G88" s="639" t="s">
        <v>86</v>
      </c>
      <c r="H88" s="639" t="s">
        <v>86</v>
      </c>
      <c r="I88" s="639" t="s">
        <v>86</v>
      </c>
      <c r="J88" s="639" t="s">
        <v>86</v>
      </c>
      <c r="K88" s="639" t="s">
        <v>86</v>
      </c>
      <c r="L88" s="639" t="s">
        <v>86</v>
      </c>
      <c r="M88" s="651">
        <f t="shared" si="14"/>
        <v>0</v>
      </c>
      <c r="N88" s="639">
        <f t="shared" si="14"/>
        <v>0</v>
      </c>
      <c r="O88" s="651">
        <f t="shared" si="14"/>
        <v>0</v>
      </c>
      <c r="P88" s="639">
        <f t="shared" si="14"/>
        <v>0</v>
      </c>
      <c r="Q88" s="639">
        <f t="shared" si="14"/>
        <v>0</v>
      </c>
      <c r="R88" s="654"/>
      <c r="S88" s="394" t="e">
        <f t="shared" si="15"/>
        <v>#REF!</v>
      </c>
      <c r="T88" s="394" t="e">
        <f t="shared" si="15"/>
        <v>#REF!</v>
      </c>
      <c r="U88" s="394" t="e">
        <f t="shared" si="15"/>
        <v>#REF!</v>
      </c>
    </row>
    <row r="89" spans="1:25" s="636" customFormat="1" ht="15.75" x14ac:dyDescent="0.25">
      <c r="A89" s="687" t="s">
        <v>593</v>
      </c>
      <c r="B89" s="648" t="s">
        <v>543</v>
      </c>
      <c r="C89" s="1025"/>
      <c r="D89" s="1025"/>
      <c r="E89" s="639" t="s">
        <v>86</v>
      </c>
      <c r="F89" s="639" t="s">
        <v>86</v>
      </c>
      <c r="G89" s="639" t="s">
        <v>86</v>
      </c>
      <c r="H89" s="639" t="s">
        <v>86</v>
      </c>
      <c r="I89" s="639" t="s">
        <v>86</v>
      </c>
      <c r="J89" s="639" t="s">
        <v>86</v>
      </c>
      <c r="K89" s="639" t="s">
        <v>86</v>
      </c>
      <c r="L89" s="639" t="s">
        <v>86</v>
      </c>
      <c r="M89" s="651">
        <f t="shared" si="14"/>
        <v>0</v>
      </c>
      <c r="N89" s="639">
        <f t="shared" si="14"/>
        <v>0</v>
      </c>
      <c r="O89" s="651">
        <f t="shared" si="14"/>
        <v>0</v>
      </c>
      <c r="P89" s="639">
        <f t="shared" si="14"/>
        <v>0</v>
      </c>
      <c r="Q89" s="639">
        <f t="shared" si="14"/>
        <v>0</v>
      </c>
      <c r="R89" s="654"/>
      <c r="S89" s="394" t="e">
        <f t="shared" si="15"/>
        <v>#REF!</v>
      </c>
      <c r="T89" s="394" t="e">
        <f t="shared" si="15"/>
        <v>#REF!</v>
      </c>
      <c r="U89" s="394" t="e">
        <f t="shared" si="15"/>
        <v>#REF!</v>
      </c>
    </row>
    <row r="90" spans="1:25" s="636" customFormat="1" ht="15.75" x14ac:dyDescent="0.25">
      <c r="A90" s="687" t="s">
        <v>576</v>
      </c>
      <c r="B90" s="648">
        <v>224</v>
      </c>
      <c r="C90" s="1025"/>
      <c r="D90" s="1025"/>
      <c r="E90" s="639" t="s">
        <v>86</v>
      </c>
      <c r="F90" s="639" t="s">
        <v>86</v>
      </c>
      <c r="G90" s="639" t="s">
        <v>86</v>
      </c>
      <c r="H90" s="639" t="s">
        <v>86</v>
      </c>
      <c r="I90" s="639" t="s">
        <v>86</v>
      </c>
      <c r="J90" s="639" t="s">
        <v>86</v>
      </c>
      <c r="K90" s="639" t="s">
        <v>86</v>
      </c>
      <c r="L90" s="639" t="s">
        <v>86</v>
      </c>
      <c r="M90" s="639">
        <f>M66</f>
        <v>0</v>
      </c>
      <c r="N90" s="639">
        <f>N66</f>
        <v>0</v>
      </c>
      <c r="O90" s="639">
        <f>O66</f>
        <v>0</v>
      </c>
      <c r="P90" s="639">
        <f>P66</f>
        <v>0</v>
      </c>
      <c r="Q90" s="639">
        <f>Q66</f>
        <v>0</v>
      </c>
      <c r="R90" s="654"/>
      <c r="S90" s="394" t="e">
        <f>S66</f>
        <v>#REF!</v>
      </c>
      <c r="T90" s="394" t="e">
        <f>T66</f>
        <v>#REF!</v>
      </c>
      <c r="U90" s="394" t="e">
        <f>U66</f>
        <v>#REF!</v>
      </c>
    </row>
    <row r="91" spans="1:25" s="636" customFormat="1" ht="15.75" x14ac:dyDescent="0.25">
      <c r="A91" s="687" t="s">
        <v>497</v>
      </c>
      <c r="B91" s="648">
        <v>225</v>
      </c>
      <c r="C91" s="1025"/>
      <c r="D91" s="1025"/>
      <c r="E91" s="639" t="s">
        <v>86</v>
      </c>
      <c r="F91" s="639" t="s">
        <v>86</v>
      </c>
      <c r="G91" s="639" t="s">
        <v>86</v>
      </c>
      <c r="H91" s="639" t="s">
        <v>86</v>
      </c>
      <c r="I91" s="639" t="s">
        <v>86</v>
      </c>
      <c r="J91" s="639" t="s">
        <v>86</v>
      </c>
      <c r="K91" s="639" t="s">
        <v>86</v>
      </c>
      <c r="L91" s="639" t="s">
        <v>86</v>
      </c>
      <c r="M91" s="639">
        <f>M35+M67</f>
        <v>0</v>
      </c>
      <c r="N91" s="639">
        <f>N35+N67</f>
        <v>0</v>
      </c>
      <c r="O91" s="639">
        <f>O35+O67</f>
        <v>0</v>
      </c>
      <c r="P91" s="639">
        <f>P35+P67</f>
        <v>0</v>
      </c>
      <c r="Q91" s="639">
        <f>Q35+Q67</f>
        <v>0</v>
      </c>
      <c r="R91" s="654"/>
      <c r="S91" s="394" t="e">
        <f>S35+S67</f>
        <v>#REF!</v>
      </c>
      <c r="T91" s="394" t="e">
        <f>T35+T67</f>
        <v>#REF!</v>
      </c>
      <c r="U91" s="394" t="e">
        <f>U35+U67</f>
        <v>#REF!</v>
      </c>
    </row>
    <row r="92" spans="1:25" s="636" customFormat="1" ht="17.25" customHeight="1" x14ac:dyDescent="0.25">
      <c r="A92" s="640" t="s">
        <v>577</v>
      </c>
      <c r="B92" s="648" t="s">
        <v>578</v>
      </c>
      <c r="C92" s="1025"/>
      <c r="D92" s="1025"/>
      <c r="E92" s="639" t="s">
        <v>86</v>
      </c>
      <c r="F92" s="639" t="s">
        <v>86</v>
      </c>
      <c r="G92" s="639" t="s">
        <v>86</v>
      </c>
      <c r="H92" s="639" t="s">
        <v>86</v>
      </c>
      <c r="I92" s="639" t="s">
        <v>86</v>
      </c>
      <c r="J92" s="639" t="s">
        <v>86</v>
      </c>
      <c r="K92" s="639" t="s">
        <v>86</v>
      </c>
      <c r="L92" s="639" t="s">
        <v>86</v>
      </c>
      <c r="M92" s="639">
        <f>M68</f>
        <v>0</v>
      </c>
      <c r="N92" s="639">
        <f>N68</f>
        <v>0</v>
      </c>
      <c r="O92" s="639">
        <f>O68</f>
        <v>0</v>
      </c>
      <c r="P92" s="639">
        <f>P68</f>
        <v>0</v>
      </c>
      <c r="Q92" s="639">
        <f>Q68</f>
        <v>0</v>
      </c>
      <c r="R92" s="654"/>
      <c r="S92" s="394" t="str">
        <f>S68</f>
        <v>Х</v>
      </c>
      <c r="T92" s="394" t="str">
        <f>T68</f>
        <v>Х</v>
      </c>
      <c r="U92" s="394" t="str">
        <f>U68</f>
        <v>Х</v>
      </c>
    </row>
    <row r="93" spans="1:25" s="636" customFormat="1" ht="15.75" x14ac:dyDescent="0.25">
      <c r="A93" s="640" t="s">
        <v>498</v>
      </c>
      <c r="B93" s="648">
        <v>226</v>
      </c>
      <c r="C93" s="1025"/>
      <c r="D93" s="1025"/>
      <c r="E93" s="639" t="s">
        <v>86</v>
      </c>
      <c r="F93" s="639" t="s">
        <v>86</v>
      </c>
      <c r="G93" s="639" t="s">
        <v>86</v>
      </c>
      <c r="H93" s="639" t="s">
        <v>86</v>
      </c>
      <c r="I93" s="639" t="s">
        <v>86</v>
      </c>
      <c r="J93" s="639" t="s">
        <v>86</v>
      </c>
      <c r="K93" s="639" t="s">
        <v>86</v>
      </c>
      <c r="L93" s="639" t="s">
        <v>86</v>
      </c>
      <c r="M93" s="639">
        <f>M36+M69</f>
        <v>0</v>
      </c>
      <c r="N93" s="639">
        <f>N36+N69</f>
        <v>0</v>
      </c>
      <c r="O93" s="639">
        <f>O36+O69</f>
        <v>0</v>
      </c>
      <c r="P93" s="639">
        <f>P36+P69</f>
        <v>0</v>
      </c>
      <c r="Q93" s="639">
        <f>Q36+Q69</f>
        <v>0</v>
      </c>
      <c r="R93" s="654"/>
      <c r="S93" s="394" t="e">
        <f>S36+S69</f>
        <v>#REF!</v>
      </c>
      <c r="T93" s="394" t="e">
        <f>T36+T69</f>
        <v>#REF!</v>
      </c>
      <c r="U93" s="394" t="e">
        <f>U36+U69</f>
        <v>#REF!</v>
      </c>
    </row>
    <row r="94" spans="1:25" s="636" customFormat="1" ht="16.5" customHeight="1" x14ac:dyDescent="0.25">
      <c r="A94" s="640" t="s">
        <v>547</v>
      </c>
      <c r="B94" s="648" t="s">
        <v>548</v>
      </c>
      <c r="C94" s="1025"/>
      <c r="D94" s="1025"/>
      <c r="E94" s="639" t="s">
        <v>86</v>
      </c>
      <c r="F94" s="639" t="s">
        <v>86</v>
      </c>
      <c r="G94" s="639" t="s">
        <v>86</v>
      </c>
      <c r="H94" s="639" t="s">
        <v>86</v>
      </c>
      <c r="I94" s="639" t="s">
        <v>86</v>
      </c>
      <c r="J94" s="639" t="s">
        <v>86</v>
      </c>
      <c r="K94" s="639" t="s">
        <v>86</v>
      </c>
      <c r="L94" s="639" t="s">
        <v>86</v>
      </c>
      <c r="M94" s="639">
        <f>M27+M57</f>
        <v>0</v>
      </c>
      <c r="N94" s="639">
        <f>N27+N57</f>
        <v>0</v>
      </c>
      <c r="O94" s="639">
        <f>O27+O57</f>
        <v>0</v>
      </c>
      <c r="P94" s="639">
        <f>P27+P57</f>
        <v>0</v>
      </c>
      <c r="Q94" s="639">
        <f>Q27+Q57</f>
        <v>0</v>
      </c>
      <c r="R94" s="654"/>
      <c r="S94" s="394" t="e">
        <f>S27+S57</f>
        <v>#REF!</v>
      </c>
      <c r="T94" s="394" t="e">
        <f>T27+T57</f>
        <v>#REF!</v>
      </c>
      <c r="U94" s="394" t="e">
        <f>U27+U57</f>
        <v>#REF!</v>
      </c>
    </row>
    <row r="95" spans="1:25" s="636" customFormat="1" ht="15.75" x14ac:dyDescent="0.25">
      <c r="A95" s="687" t="s">
        <v>500</v>
      </c>
      <c r="B95" s="648">
        <v>262</v>
      </c>
      <c r="C95" s="1025"/>
      <c r="D95" s="1025"/>
      <c r="E95" s="639" t="s">
        <v>86</v>
      </c>
      <c r="F95" s="639" t="s">
        <v>86</v>
      </c>
      <c r="G95" s="639" t="s">
        <v>86</v>
      </c>
      <c r="H95" s="639" t="s">
        <v>86</v>
      </c>
      <c r="I95" s="639" t="s">
        <v>86</v>
      </c>
      <c r="J95" s="639" t="s">
        <v>86</v>
      </c>
      <c r="K95" s="639" t="s">
        <v>86</v>
      </c>
      <c r="L95" s="639" t="s">
        <v>86</v>
      </c>
      <c r="M95" s="639">
        <f>M34</f>
        <v>0</v>
      </c>
      <c r="N95" s="639">
        <f>N34</f>
        <v>0</v>
      </c>
      <c r="O95" s="639">
        <f>O34</f>
        <v>0</v>
      </c>
      <c r="P95" s="639">
        <f>P34</f>
        <v>0</v>
      </c>
      <c r="Q95" s="639">
        <f>Q34</f>
        <v>0</v>
      </c>
      <c r="R95" s="654"/>
      <c r="S95" s="394" t="e">
        <f>S34</f>
        <v>#REF!</v>
      </c>
      <c r="T95" s="394" t="e">
        <f>T34</f>
        <v>#REF!</v>
      </c>
      <c r="U95" s="394" t="e">
        <f>U34</f>
        <v>#REF!</v>
      </c>
    </row>
    <row r="96" spans="1:25" s="636" customFormat="1" ht="15.75" x14ac:dyDescent="0.25">
      <c r="A96" s="640" t="s">
        <v>594</v>
      </c>
      <c r="B96" s="648">
        <v>290</v>
      </c>
      <c r="C96" s="1025"/>
      <c r="D96" s="1025"/>
      <c r="E96" s="639" t="s">
        <v>86</v>
      </c>
      <c r="F96" s="639" t="s">
        <v>86</v>
      </c>
      <c r="G96" s="639" t="s">
        <v>86</v>
      </c>
      <c r="H96" s="639" t="s">
        <v>86</v>
      </c>
      <c r="I96" s="639" t="s">
        <v>86</v>
      </c>
      <c r="J96" s="639" t="s">
        <v>86</v>
      </c>
      <c r="K96" s="639" t="s">
        <v>86</v>
      </c>
      <c r="L96" s="639" t="s">
        <v>86</v>
      </c>
      <c r="M96" s="639">
        <f>M71+M70</f>
        <v>0</v>
      </c>
      <c r="N96" s="639">
        <f>N71+N70</f>
        <v>0</v>
      </c>
      <c r="O96" s="639">
        <f>O71+O70</f>
        <v>0</v>
      </c>
      <c r="P96" s="639">
        <f>P71+P70</f>
        <v>0</v>
      </c>
      <c r="Q96" s="639">
        <f>Q71+Q70</f>
        <v>0</v>
      </c>
      <c r="R96" s="654"/>
      <c r="S96" s="394" t="e">
        <f>S71+S70</f>
        <v>#REF!</v>
      </c>
      <c r="T96" s="394" t="e">
        <f>T71+T70</f>
        <v>#REF!</v>
      </c>
      <c r="U96" s="394" t="e">
        <f>U71+U70</f>
        <v>#REF!</v>
      </c>
    </row>
    <row r="97" spans="1:32" s="636" customFormat="1" ht="35.25" customHeight="1" x14ac:dyDescent="0.25">
      <c r="A97" s="640" t="s">
        <v>582</v>
      </c>
      <c r="B97" s="648" t="s">
        <v>426</v>
      </c>
      <c r="C97" s="1025"/>
      <c r="D97" s="1025"/>
      <c r="E97" s="639" t="s">
        <v>86</v>
      </c>
      <c r="F97" s="639" t="s">
        <v>86</v>
      </c>
      <c r="G97" s="639" t="s">
        <v>86</v>
      </c>
      <c r="H97" s="639" t="s">
        <v>86</v>
      </c>
      <c r="I97" s="639" t="s">
        <v>86</v>
      </c>
      <c r="J97" s="639" t="s">
        <v>86</v>
      </c>
      <c r="K97" s="639" t="s">
        <v>86</v>
      </c>
      <c r="L97" s="639" t="s">
        <v>86</v>
      </c>
      <c r="M97" s="639">
        <f t="shared" ref="M97:Q98" si="16">M72</f>
        <v>0</v>
      </c>
      <c r="N97" s="639">
        <f t="shared" si="16"/>
        <v>0</v>
      </c>
      <c r="O97" s="639">
        <f t="shared" si="16"/>
        <v>0</v>
      </c>
      <c r="P97" s="639">
        <f t="shared" si="16"/>
        <v>0</v>
      </c>
      <c r="Q97" s="639">
        <f t="shared" si="16"/>
        <v>0</v>
      </c>
      <c r="R97" s="654"/>
      <c r="S97" s="394" t="e">
        <f t="shared" ref="S97:U98" si="17">S72</f>
        <v>#REF!</v>
      </c>
      <c r="T97" s="394" t="e">
        <f t="shared" si="17"/>
        <v>#REF!</v>
      </c>
      <c r="U97" s="394" t="e">
        <f t="shared" si="17"/>
        <v>#REF!</v>
      </c>
    </row>
    <row r="98" spans="1:32" s="636" customFormat="1" ht="15.75" x14ac:dyDescent="0.25">
      <c r="A98" s="640" t="s">
        <v>503</v>
      </c>
      <c r="B98" s="648">
        <v>310</v>
      </c>
      <c r="C98" s="1025"/>
      <c r="D98" s="1025"/>
      <c r="E98" s="639" t="s">
        <v>86</v>
      </c>
      <c r="F98" s="639" t="s">
        <v>86</v>
      </c>
      <c r="G98" s="639" t="s">
        <v>86</v>
      </c>
      <c r="H98" s="639" t="s">
        <v>86</v>
      </c>
      <c r="I98" s="639" t="s">
        <v>86</v>
      </c>
      <c r="J98" s="639" t="s">
        <v>86</v>
      </c>
      <c r="K98" s="639" t="s">
        <v>86</v>
      </c>
      <c r="L98" s="639" t="s">
        <v>86</v>
      </c>
      <c r="M98" s="639">
        <f t="shared" si="16"/>
        <v>0</v>
      </c>
      <c r="N98" s="639">
        <f t="shared" si="16"/>
        <v>0</v>
      </c>
      <c r="O98" s="639">
        <f t="shared" si="16"/>
        <v>0</v>
      </c>
      <c r="P98" s="639">
        <f t="shared" si="16"/>
        <v>0</v>
      </c>
      <c r="Q98" s="639">
        <f t="shared" si="16"/>
        <v>0</v>
      </c>
      <c r="R98" s="654"/>
      <c r="S98" s="394" t="e">
        <f t="shared" si="17"/>
        <v>#REF!</v>
      </c>
      <c r="T98" s="394" t="e">
        <f t="shared" si="17"/>
        <v>#REF!</v>
      </c>
      <c r="U98" s="394" t="e">
        <f t="shared" si="17"/>
        <v>#REF!</v>
      </c>
    </row>
    <row r="99" spans="1:32" s="636" customFormat="1" ht="15.75" x14ac:dyDescent="0.25">
      <c r="A99" s="640" t="s">
        <v>583</v>
      </c>
      <c r="B99" s="648">
        <v>340</v>
      </c>
      <c r="C99" s="1025"/>
      <c r="D99" s="1025"/>
      <c r="E99" s="639" t="s">
        <v>86</v>
      </c>
      <c r="F99" s="639" t="s">
        <v>86</v>
      </c>
      <c r="G99" s="639" t="s">
        <v>86</v>
      </c>
      <c r="H99" s="639" t="s">
        <v>86</v>
      </c>
      <c r="I99" s="639" t="s">
        <v>86</v>
      </c>
      <c r="J99" s="639" t="s">
        <v>86</v>
      </c>
      <c r="K99" s="639" t="s">
        <v>86</v>
      </c>
      <c r="L99" s="639" t="s">
        <v>86</v>
      </c>
      <c r="M99" s="639">
        <f>M37+M38+M74</f>
        <v>0</v>
      </c>
      <c r="N99" s="639">
        <f>N37+N38+N74</f>
        <v>0</v>
      </c>
      <c r="O99" s="639">
        <f>O37+O38+O74</f>
        <v>0</v>
      </c>
      <c r="P99" s="639">
        <f>P37+P38+P74</f>
        <v>0</v>
      </c>
      <c r="Q99" s="639">
        <f>Q37+Q38+Q74</f>
        <v>0</v>
      </c>
      <c r="R99" s="654"/>
      <c r="S99" s="394" t="e">
        <f>S37+S38+S74</f>
        <v>#REF!</v>
      </c>
      <c r="T99" s="394" t="e">
        <f>T37+T38+T74</f>
        <v>#REF!</v>
      </c>
      <c r="U99" s="394" t="e">
        <f>U37+U38+U74</f>
        <v>#REF!</v>
      </c>
    </row>
    <row r="100" spans="1:32" s="636" customFormat="1" ht="15.75" x14ac:dyDescent="0.25">
      <c r="A100" s="687" t="s">
        <v>595</v>
      </c>
      <c r="B100" s="648" t="s">
        <v>550</v>
      </c>
      <c r="C100" s="1025"/>
      <c r="D100" s="1025"/>
      <c r="E100" s="639" t="s">
        <v>86</v>
      </c>
      <c r="F100" s="639" t="s">
        <v>86</v>
      </c>
      <c r="G100" s="639" t="s">
        <v>86</v>
      </c>
      <c r="H100" s="639" t="s">
        <v>86</v>
      </c>
      <c r="I100" s="639" t="s">
        <v>86</v>
      </c>
      <c r="J100" s="639" t="s">
        <v>86</v>
      </c>
      <c r="K100" s="639" t="s">
        <v>86</v>
      </c>
      <c r="L100" s="639" t="s">
        <v>86</v>
      </c>
      <c r="M100" s="639">
        <f>M58+M28</f>
        <v>0</v>
      </c>
      <c r="N100" s="639">
        <f>N58+N28</f>
        <v>0</v>
      </c>
      <c r="O100" s="639">
        <f>O58+O28</f>
        <v>0</v>
      </c>
      <c r="P100" s="639">
        <f>P58+P28</f>
        <v>0</v>
      </c>
      <c r="Q100" s="639">
        <f>Q58+Q28</f>
        <v>0</v>
      </c>
      <c r="R100" s="654"/>
      <c r="S100" s="394" t="e">
        <f>S58+S28</f>
        <v>#REF!</v>
      </c>
      <c r="T100" s="394" t="e">
        <f>T58+T28</f>
        <v>#REF!</v>
      </c>
      <c r="U100" s="394" t="e">
        <f>U58+U28</f>
        <v>#REF!</v>
      </c>
    </row>
    <row r="101" spans="1:32" s="636" customFormat="1" ht="18.75" customHeight="1" x14ac:dyDescent="0.25">
      <c r="A101" s="640" t="s">
        <v>557</v>
      </c>
      <c r="B101" s="648" t="s">
        <v>558</v>
      </c>
      <c r="C101" s="1025"/>
      <c r="D101" s="1025"/>
      <c r="E101" s="639" t="s">
        <v>86</v>
      </c>
      <c r="F101" s="639" t="s">
        <v>86</v>
      </c>
      <c r="G101" s="639" t="s">
        <v>86</v>
      </c>
      <c r="H101" s="639" t="s">
        <v>86</v>
      </c>
      <c r="I101" s="639" t="s">
        <v>86</v>
      </c>
      <c r="J101" s="639" t="s">
        <v>86</v>
      </c>
      <c r="K101" s="639" t="s">
        <v>86</v>
      </c>
      <c r="L101" s="639" t="s">
        <v>86</v>
      </c>
      <c r="M101" s="639">
        <f t="shared" ref="M101:Q102" si="18">M39</f>
        <v>0</v>
      </c>
      <c r="N101" s="639">
        <f t="shared" si="18"/>
        <v>0</v>
      </c>
      <c r="O101" s="639">
        <f t="shared" si="18"/>
        <v>0</v>
      </c>
      <c r="P101" s="639">
        <f t="shared" si="18"/>
        <v>0</v>
      </c>
      <c r="Q101" s="639">
        <f t="shared" si="18"/>
        <v>0</v>
      </c>
      <c r="R101" s="654"/>
      <c r="S101" s="394" t="e">
        <f t="shared" ref="S101:U102" si="19">S39</f>
        <v>#REF!</v>
      </c>
      <c r="T101" s="394" t="e">
        <f t="shared" si="19"/>
        <v>#REF!</v>
      </c>
      <c r="U101" s="394" t="e">
        <f t="shared" si="19"/>
        <v>#REF!</v>
      </c>
    </row>
    <row r="102" spans="1:32" s="636" customFormat="1" ht="18.75" customHeight="1" x14ac:dyDescent="0.25">
      <c r="A102" s="640" t="s">
        <v>596</v>
      </c>
      <c r="B102" s="648" t="s">
        <v>561</v>
      </c>
      <c r="C102" s="1025"/>
      <c r="D102" s="1025"/>
      <c r="E102" s="639" t="str">
        <f>E40</f>
        <v>Х</v>
      </c>
      <c r="F102" s="639" t="str">
        <f>F40</f>
        <v>Х</v>
      </c>
      <c r="G102" s="639" t="s">
        <v>86</v>
      </c>
      <c r="H102" s="639" t="str">
        <f>H40</f>
        <v>Х</v>
      </c>
      <c r="I102" s="639" t="str">
        <f>I40</f>
        <v>Х</v>
      </c>
      <c r="J102" s="639" t="str">
        <f>J40</f>
        <v>Х</v>
      </c>
      <c r="K102" s="639" t="s">
        <v>86</v>
      </c>
      <c r="L102" s="639" t="str">
        <f>L40</f>
        <v>Х</v>
      </c>
      <c r="M102" s="639">
        <f t="shared" si="18"/>
        <v>0</v>
      </c>
      <c r="N102" s="639">
        <f t="shared" si="18"/>
        <v>0</v>
      </c>
      <c r="O102" s="639">
        <f t="shared" si="18"/>
        <v>0</v>
      </c>
      <c r="P102" s="639">
        <f t="shared" si="18"/>
        <v>0</v>
      </c>
      <c r="Q102" s="639">
        <f t="shared" si="18"/>
        <v>0</v>
      </c>
      <c r="R102" s="654"/>
      <c r="S102" s="394" t="e">
        <f t="shared" si="19"/>
        <v>#REF!</v>
      </c>
      <c r="T102" s="394" t="e">
        <f t="shared" si="19"/>
        <v>#REF!</v>
      </c>
      <c r="U102" s="394" t="e">
        <f t="shared" si="19"/>
        <v>#REF!</v>
      </c>
    </row>
    <row r="103" spans="1:32" s="691" customFormat="1" ht="20.25" customHeight="1" x14ac:dyDescent="0.25">
      <c r="A103" s="688" t="s">
        <v>597</v>
      </c>
      <c r="B103" s="689"/>
      <c r="C103" s="1026"/>
      <c r="D103" s="1026"/>
      <c r="E103" s="690"/>
      <c r="F103" s="690"/>
      <c r="G103" s="690"/>
      <c r="H103" s="690"/>
      <c r="I103" s="690"/>
      <c r="J103" s="690"/>
      <c r="K103" s="690"/>
      <c r="L103" s="690"/>
      <c r="M103" s="665">
        <f>SUM(M80:M102)</f>
        <v>0</v>
      </c>
      <c r="N103" s="665">
        <f>SUM(N80:N102)</f>
        <v>0</v>
      </c>
      <c r="O103" s="665">
        <f>SUM(O80:O102)</f>
        <v>0</v>
      </c>
      <c r="P103" s="665">
        <f>P80+P81+P82+P83+P84+P85+P86+P87+P88+P89+P90+P91+P93+P94+P95+P96+P97+P99+P100+P102+P101</f>
        <v>0</v>
      </c>
      <c r="Q103" s="665">
        <f>SUM(Q80:Q102)</f>
        <v>0</v>
      </c>
      <c r="R103" s="654"/>
      <c r="S103" s="457" t="e">
        <f>SUM(S80:S102)</f>
        <v>#REF!</v>
      </c>
      <c r="T103" s="457" t="e">
        <f>SUM(T80:T102)</f>
        <v>#REF!</v>
      </c>
      <c r="U103" s="457" t="e">
        <f>SUM(U80:U102)</f>
        <v>#REF!</v>
      </c>
    </row>
    <row r="104" spans="1:32" s="619" customFormat="1" ht="15.75" x14ac:dyDescent="0.25">
      <c r="A104" s="620"/>
      <c r="B104" s="692"/>
      <c r="C104" s="692"/>
      <c r="D104" s="692"/>
      <c r="E104" s="667"/>
      <c r="F104" s="667"/>
      <c r="G104" s="667"/>
      <c r="H104" s="667"/>
      <c r="I104" s="667"/>
      <c r="J104" s="667"/>
      <c r="K104" s="667"/>
      <c r="L104" s="667"/>
      <c r="M104" s="667"/>
      <c r="N104" s="667"/>
      <c r="O104" s="667"/>
      <c r="P104" s="667"/>
      <c r="Q104" s="667"/>
      <c r="R104" s="696"/>
      <c r="S104" s="609" t="e">
        <f>S103/S110/12</f>
        <v>#REF!</v>
      </c>
      <c r="T104" s="610" t="e">
        <f>T103/T110/12</f>
        <v>#REF!</v>
      </c>
      <c r="U104" s="610" t="e">
        <f>U103/U110/12</f>
        <v>#REF!</v>
      </c>
    </row>
    <row r="105" spans="1:32" s="619" customFormat="1" ht="15.75" customHeight="1" x14ac:dyDescent="0.25">
      <c r="A105" s="694" t="s">
        <v>599</v>
      </c>
      <c r="B105" s="692"/>
      <c r="C105" s="694"/>
      <c r="D105" s="694"/>
      <c r="E105" s="694"/>
      <c r="F105" s="694"/>
      <c r="G105" s="694"/>
      <c r="H105" s="694"/>
      <c r="I105" s="694"/>
      <c r="J105" s="694"/>
      <c r="K105" s="694"/>
      <c r="L105" s="694"/>
      <c r="M105" s="694"/>
      <c r="N105" s="694"/>
      <c r="O105" s="695"/>
      <c r="P105" s="695"/>
      <c r="Q105" s="696">
        <f>Q103</f>
        <v>0</v>
      </c>
      <c r="R105" s="696"/>
      <c r="S105" s="367" t="e">
        <f>S103</f>
        <v>#REF!</v>
      </c>
      <c r="T105" s="367" t="e">
        <f>T103</f>
        <v>#REF!</v>
      </c>
      <c r="U105" s="367" t="e">
        <f>U103</f>
        <v>#REF!</v>
      </c>
    </row>
    <row r="106" spans="1:32" s="619" customFormat="1" ht="12.75" customHeight="1" x14ac:dyDescent="0.25">
      <c r="A106" s="694" t="s">
        <v>601</v>
      </c>
      <c r="B106" s="695"/>
      <c r="C106" s="697"/>
      <c r="D106" s="697"/>
      <c r="E106" s="697"/>
      <c r="F106" s="697"/>
      <c r="G106" s="697"/>
      <c r="H106" s="697"/>
      <c r="I106" s="697"/>
      <c r="J106" s="697"/>
      <c r="K106" s="697"/>
      <c r="L106" s="697"/>
      <c r="M106" s="697"/>
      <c r="N106" s="697"/>
      <c r="O106" s="667"/>
      <c r="P106" s="667"/>
      <c r="Q106" s="698"/>
      <c r="R106" s="696"/>
      <c r="S106" s="414"/>
      <c r="T106" s="414"/>
      <c r="U106" s="414"/>
    </row>
    <row r="107" spans="1:32" s="619" customFormat="1" ht="12.75" customHeight="1" x14ac:dyDescent="0.25">
      <c r="A107" s="697" t="s">
        <v>602</v>
      </c>
      <c r="B107" s="692"/>
      <c r="C107" s="697"/>
      <c r="D107" s="697"/>
      <c r="E107" s="697"/>
      <c r="F107" s="697"/>
      <c r="G107" s="697"/>
      <c r="H107" s="697"/>
      <c r="I107" s="697"/>
      <c r="J107" s="697"/>
      <c r="K107" s="697"/>
      <c r="L107" s="697"/>
      <c r="M107" s="697"/>
      <c r="N107" s="697"/>
      <c r="O107" s="667"/>
      <c r="P107" s="667"/>
      <c r="Q107" s="698"/>
      <c r="R107" s="696"/>
      <c r="S107" s="414"/>
      <c r="T107" s="414"/>
      <c r="U107" s="414"/>
    </row>
    <row r="108" spans="1:32" s="619" customFormat="1" ht="16.5" customHeight="1" x14ac:dyDescent="0.25">
      <c r="A108" s="697" t="s">
        <v>602</v>
      </c>
      <c r="B108" s="692"/>
      <c r="C108" s="697"/>
      <c r="D108" s="697"/>
      <c r="E108" s="697"/>
      <c r="F108" s="697"/>
      <c r="G108" s="697"/>
      <c r="H108" s="697"/>
      <c r="I108" s="697"/>
      <c r="J108" s="697"/>
      <c r="K108" s="697"/>
      <c r="L108" s="697"/>
      <c r="M108" s="697"/>
      <c r="N108" s="697"/>
      <c r="O108" s="667"/>
      <c r="P108" s="667"/>
      <c r="Q108" s="700">
        <v>0.02</v>
      </c>
      <c r="R108" s="696"/>
      <c r="S108" s="502">
        <v>0.02</v>
      </c>
      <c r="T108" s="502">
        <v>0.02</v>
      </c>
      <c r="U108" s="502">
        <v>0.02</v>
      </c>
      <c r="AB108" s="879"/>
      <c r="AC108" s="1093" t="s">
        <v>636</v>
      </c>
      <c r="AD108" s="1093" t="s">
        <v>741</v>
      </c>
      <c r="AE108" s="1093" t="s">
        <v>638</v>
      </c>
      <c r="AF108" s="880"/>
    </row>
    <row r="109" spans="1:32" s="619" customFormat="1" ht="15.75" x14ac:dyDescent="0.25">
      <c r="A109" s="697" t="s">
        <v>604</v>
      </c>
      <c r="B109" s="692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667"/>
      <c r="P109" s="667"/>
      <c r="Q109" s="702">
        <f>Q105+Q105*Q108</f>
        <v>0</v>
      </c>
      <c r="R109" s="696"/>
      <c r="S109" s="504" t="e">
        <f>S105+S105*S108</f>
        <v>#REF!</v>
      </c>
      <c r="T109" s="504" t="e">
        <f>T105+T105*T108</f>
        <v>#REF!</v>
      </c>
      <c r="U109" s="504" t="e">
        <f>U105+U105*U108</f>
        <v>#REF!</v>
      </c>
      <c r="AB109" s="881"/>
      <c r="AC109" s="1093"/>
      <c r="AD109" s="1093"/>
      <c r="AE109" s="1093"/>
      <c r="AF109" s="882"/>
    </row>
    <row r="110" spans="1:32" s="619" customFormat="1" ht="15.75" x14ac:dyDescent="0.25">
      <c r="A110" s="505" t="str">
        <f>'Прил.9 услуги'!C45</f>
        <v>человек 
(получателей услуг)</v>
      </c>
      <c r="B110" s="703"/>
      <c r="C110" s="697"/>
      <c r="D110" s="697"/>
      <c r="E110" s="697"/>
      <c r="F110" s="697"/>
      <c r="G110" s="697"/>
      <c r="H110" s="697"/>
      <c r="I110" s="697"/>
      <c r="J110" s="697"/>
      <c r="K110" s="697"/>
      <c r="L110" s="697"/>
      <c r="M110" s="697"/>
      <c r="N110" s="697"/>
      <c r="O110" s="667"/>
      <c r="P110" s="667"/>
      <c r="Q110" s="704" t="e">
        <f>'Прил.9 услуги'!#REF!</f>
        <v>#REF!</v>
      </c>
      <c r="R110" s="696"/>
      <c r="S110" s="507" t="e">
        <f>S13</f>
        <v>#REF!</v>
      </c>
      <c r="T110" s="507" t="e">
        <f>T13</f>
        <v>#REF!</v>
      </c>
      <c r="U110" s="507" t="e">
        <f>U13</f>
        <v>#REF!</v>
      </c>
      <c r="AB110" s="881"/>
      <c r="AC110" s="1093"/>
      <c r="AD110" s="1093"/>
      <c r="AE110" s="1093"/>
      <c r="AF110" s="882"/>
    </row>
    <row r="111" spans="1:32" s="619" customFormat="1" ht="17.25" customHeight="1" x14ac:dyDescent="0.25">
      <c r="A111" s="705" t="s">
        <v>742</v>
      </c>
      <c r="B111" s="692"/>
      <c r="C111" s="697"/>
      <c r="D111" s="697"/>
      <c r="E111" s="697"/>
      <c r="F111" s="697"/>
      <c r="G111" s="697"/>
      <c r="H111" s="697"/>
      <c r="I111" s="697"/>
      <c r="J111" s="697"/>
      <c r="K111" s="697"/>
      <c r="L111" s="697"/>
      <c r="M111" s="697"/>
      <c r="N111" s="697"/>
      <c r="O111" s="706"/>
      <c r="P111" s="667"/>
      <c r="Q111" s="707" t="e">
        <f>Q109/12/Q110</f>
        <v>#REF!</v>
      </c>
      <c r="R111" s="696"/>
      <c r="S111" s="583" t="e">
        <f>Q111*S14</f>
        <v>#REF!</v>
      </c>
      <c r="T111" s="583" t="e">
        <f>Q111*T14</f>
        <v>#REF!</v>
      </c>
      <c r="U111" s="583" t="e">
        <f>Q111*U14</f>
        <v>#REF!</v>
      </c>
      <c r="AB111" s="883" t="s">
        <v>598</v>
      </c>
      <c r="AC111" s="884" t="e">
        <f>S80+S81</f>
        <v>#REF!</v>
      </c>
      <c r="AD111" s="884" t="e">
        <f>T80+T81</f>
        <v>#REF!</v>
      </c>
      <c r="AE111" s="884" t="e">
        <f>U80+U81</f>
        <v>#REF!</v>
      </c>
      <c r="AF111" s="882"/>
    </row>
    <row r="112" spans="1:32" s="619" customFormat="1" ht="12.75" customHeight="1" x14ac:dyDescent="0.25">
      <c r="A112" s="709" t="s">
        <v>608</v>
      </c>
      <c r="B112" s="709"/>
      <c r="C112" s="709"/>
      <c r="D112" s="709"/>
      <c r="E112" s="709"/>
      <c r="F112" s="709"/>
      <c r="G112" s="709"/>
      <c r="H112" s="709"/>
      <c r="I112" s="709"/>
      <c r="J112" s="709"/>
      <c r="K112" s="709"/>
      <c r="L112" s="709"/>
      <c r="M112" s="709"/>
      <c r="N112" s="709"/>
      <c r="O112" s="667"/>
      <c r="P112" s="667"/>
      <c r="Q112" s="702"/>
      <c r="R112" s="696"/>
      <c r="S112" s="414"/>
      <c r="T112" s="414"/>
      <c r="U112" s="414"/>
      <c r="AB112" s="883" t="s">
        <v>600</v>
      </c>
      <c r="AC112" s="884" t="e">
        <f>S86+S87+S88+S89</f>
        <v>#REF!</v>
      </c>
      <c r="AD112" s="884" t="e">
        <f>T86+T87+T88+T89</f>
        <v>#REF!</v>
      </c>
      <c r="AE112" s="884" t="e">
        <f>U86+U87+U88+U89</f>
        <v>#REF!</v>
      </c>
      <c r="AF112" s="882"/>
    </row>
    <row r="113" spans="1:33" s="619" customFormat="1" ht="12.75" customHeight="1" x14ac:dyDescent="0.25">
      <c r="A113" s="697"/>
      <c r="B113" s="697"/>
      <c r="C113" s="697"/>
      <c r="D113" s="697"/>
      <c r="E113" s="697"/>
      <c r="F113" s="697"/>
      <c r="G113" s="697"/>
      <c r="H113" s="697"/>
      <c r="I113" s="697"/>
      <c r="J113" s="697"/>
      <c r="K113" s="697"/>
      <c r="L113" s="697"/>
      <c r="M113" s="697"/>
      <c r="N113" s="697"/>
      <c r="O113" s="667"/>
      <c r="P113" s="667"/>
      <c r="Q113" s="702"/>
      <c r="R113" s="696"/>
      <c r="S113" s="414"/>
      <c r="T113" s="414"/>
      <c r="U113" s="414"/>
      <c r="AB113" s="883">
        <v>225</v>
      </c>
      <c r="AC113" s="884" t="e">
        <f>S91</f>
        <v>#REF!</v>
      </c>
      <c r="AD113" s="884" t="e">
        <f>T91</f>
        <v>#REF!</v>
      </c>
      <c r="AE113" s="884" t="e">
        <f>U91</f>
        <v>#REF!</v>
      </c>
      <c r="AF113" s="882"/>
    </row>
    <row r="114" spans="1:33" s="619" customFormat="1" ht="9.6" customHeight="1" x14ac:dyDescent="0.25">
      <c r="A114" s="697"/>
      <c r="B114" s="697"/>
      <c r="C114" s="697"/>
      <c r="D114" s="697"/>
      <c r="E114" s="697"/>
      <c r="F114" s="697"/>
      <c r="G114" s="697"/>
      <c r="H114" s="697"/>
      <c r="I114" s="697"/>
      <c r="J114" s="697"/>
      <c r="K114" s="697"/>
      <c r="L114" s="697"/>
      <c r="M114" s="697"/>
      <c r="N114" s="697"/>
      <c r="O114" s="667"/>
      <c r="P114" s="667"/>
      <c r="Q114" s="702"/>
      <c r="R114" s="696"/>
      <c r="S114" s="414"/>
      <c r="T114" s="414"/>
      <c r="U114" s="414"/>
      <c r="AB114" s="883">
        <v>45</v>
      </c>
      <c r="AC114" s="884" t="e">
        <f>S97</f>
        <v>#REF!</v>
      </c>
      <c r="AD114" s="884" t="e">
        <f>T97</f>
        <v>#REF!</v>
      </c>
      <c r="AE114" s="884" t="e">
        <f>U97</f>
        <v>#REF!</v>
      </c>
      <c r="AF114" s="882"/>
    </row>
    <row r="115" spans="1:33" s="619" customFormat="1" ht="15.75" x14ac:dyDescent="0.25">
      <c r="A115" s="667"/>
      <c r="B115" s="692"/>
      <c r="C115" s="692"/>
      <c r="D115" s="692"/>
      <c r="E115" s="667"/>
      <c r="F115" s="667"/>
      <c r="G115" s="667"/>
      <c r="H115" s="667"/>
      <c r="I115" s="667"/>
      <c r="J115" s="667"/>
      <c r="K115" s="667"/>
      <c r="L115" s="667"/>
      <c r="M115" s="667"/>
      <c r="N115" s="667"/>
      <c r="O115" s="667"/>
      <c r="P115" s="667"/>
      <c r="Q115" s="702"/>
      <c r="R115" s="617"/>
      <c r="S115" s="414"/>
      <c r="T115" s="414"/>
      <c r="U115" s="414"/>
      <c r="AB115" s="883" t="s">
        <v>603</v>
      </c>
      <c r="AC115" s="884" t="e">
        <f>AC116-AC111-AC112-AC113-AC114</f>
        <v>#REF!</v>
      </c>
      <c r="AD115" s="884" t="e">
        <f>AD116-AD111-AD112-AD113-AD114</f>
        <v>#REF!</v>
      </c>
      <c r="AE115" s="884" t="e">
        <f>AE116-AE111-AE112-AE113-AE114</f>
        <v>#REF!</v>
      </c>
      <c r="AF115" s="882"/>
    </row>
    <row r="116" spans="1:33" s="619" customFormat="1" ht="15.75" x14ac:dyDescent="0.25">
      <c r="A116" s="667"/>
      <c r="B116" s="692"/>
      <c r="C116" s="692"/>
      <c r="D116" s="692"/>
      <c r="E116" s="667"/>
      <c r="F116" s="667"/>
      <c r="G116" s="667"/>
      <c r="H116" s="667"/>
      <c r="I116" s="667"/>
      <c r="J116" s="667"/>
      <c r="K116" s="667"/>
      <c r="L116" s="667"/>
      <c r="M116" s="667"/>
      <c r="N116" s="667"/>
      <c r="O116" s="667"/>
      <c r="P116" s="667"/>
      <c r="Q116" s="702"/>
      <c r="R116" s="617"/>
      <c r="S116" s="414"/>
      <c r="T116" s="414"/>
      <c r="U116" s="414"/>
      <c r="AB116" s="883" t="s">
        <v>524</v>
      </c>
      <c r="AC116" s="884" t="e">
        <f>S103</f>
        <v>#REF!</v>
      </c>
      <c r="AD116" s="884" t="e">
        <f>T103</f>
        <v>#REF!</v>
      </c>
      <c r="AE116" s="884" t="e">
        <f>U103</f>
        <v>#REF!</v>
      </c>
      <c r="AF116" s="882" t="e">
        <f>AC116+AD116+AE116</f>
        <v>#REF!</v>
      </c>
      <c r="AG116" s="885" t="e">
        <f>AF116-Q103</f>
        <v>#REF!</v>
      </c>
    </row>
    <row r="117" spans="1:33" s="619" customFormat="1" ht="15.75" x14ac:dyDescent="0.25">
      <c r="A117" s="667"/>
      <c r="B117" s="692"/>
      <c r="C117" s="692"/>
      <c r="D117" s="692"/>
      <c r="E117" s="667"/>
      <c r="F117" s="667"/>
      <c r="G117" s="667"/>
      <c r="H117" s="667"/>
      <c r="I117" s="667"/>
      <c r="J117" s="667"/>
      <c r="K117" s="667"/>
      <c r="L117" s="667"/>
      <c r="M117" s="667"/>
      <c r="N117" s="667"/>
      <c r="O117" s="667"/>
      <c r="P117" s="667"/>
      <c r="Q117" s="702"/>
      <c r="R117" s="617"/>
      <c r="S117" s="414"/>
      <c r="T117" s="414"/>
      <c r="U117" s="414"/>
      <c r="AB117" s="883" t="s">
        <v>605</v>
      </c>
      <c r="AC117" s="884" t="e">
        <f>S14*$O$103</f>
        <v>#REF!</v>
      </c>
      <c r="AD117" s="884" t="e">
        <f>T14*$O$103</f>
        <v>#REF!</v>
      </c>
      <c r="AE117" s="884" t="e">
        <f>U14*$O$103</f>
        <v>#REF!</v>
      </c>
      <c r="AF117" s="882" t="e">
        <f>AC117+AD117+AE117</f>
        <v>#REF!</v>
      </c>
      <c r="AG117" s="885" t="e">
        <f>AF117-O103</f>
        <v>#REF!</v>
      </c>
    </row>
    <row r="118" spans="1:33" s="619" customFormat="1" ht="15.75" x14ac:dyDescent="0.25">
      <c r="A118" s="667"/>
      <c r="B118" s="692"/>
      <c r="C118" s="692"/>
      <c r="D118" s="692"/>
      <c r="E118" s="667"/>
      <c r="F118" s="667"/>
      <c r="G118" s="667"/>
      <c r="H118" s="667"/>
      <c r="I118" s="667"/>
      <c r="J118" s="667"/>
      <c r="K118" s="667"/>
      <c r="L118" s="667"/>
      <c r="M118" s="667"/>
      <c r="N118" s="667"/>
      <c r="O118" s="667"/>
      <c r="P118" s="667"/>
      <c r="Q118" s="702"/>
      <c r="R118" s="617"/>
      <c r="S118" s="414"/>
      <c r="T118" s="414"/>
      <c r="U118" s="414"/>
      <c r="AB118" s="886"/>
      <c r="AC118" s="887"/>
      <c r="AD118" s="887"/>
      <c r="AE118" s="887"/>
      <c r="AF118" s="888"/>
    </row>
    <row r="119" spans="1:33" s="619" customFormat="1" ht="15.75" x14ac:dyDescent="0.25">
      <c r="A119" s="667"/>
      <c r="B119" s="692"/>
      <c r="C119" s="692"/>
      <c r="D119" s="692"/>
      <c r="E119" s="667"/>
      <c r="F119" s="667"/>
      <c r="G119" s="667"/>
      <c r="H119" s="667"/>
      <c r="I119" s="667"/>
      <c r="J119" s="667"/>
      <c r="K119" s="667"/>
      <c r="L119" s="667"/>
      <c r="M119" s="667"/>
      <c r="N119" s="667"/>
      <c r="O119" s="667"/>
      <c r="P119" s="667"/>
      <c r="Q119" s="702"/>
      <c r="R119" s="617"/>
      <c r="S119" s="414"/>
      <c r="T119" s="414"/>
      <c r="U119" s="414"/>
    </row>
    <row r="120" spans="1:33" s="619" customFormat="1" ht="15.75" x14ac:dyDescent="0.25">
      <c r="A120" s="667"/>
      <c r="B120" s="692"/>
      <c r="C120" s="692"/>
      <c r="D120" s="692"/>
      <c r="E120" s="667"/>
      <c r="F120" s="667"/>
      <c r="G120" s="667"/>
      <c r="H120" s="667"/>
      <c r="I120" s="667"/>
      <c r="J120" s="667"/>
      <c r="K120" s="667"/>
      <c r="L120" s="667"/>
      <c r="M120" s="667"/>
      <c r="N120" s="667"/>
      <c r="O120" s="667"/>
      <c r="P120" s="667"/>
      <c r="Q120" s="702"/>
      <c r="R120" s="617"/>
      <c r="S120" s="414"/>
      <c r="T120" s="414"/>
      <c r="U120" s="414"/>
    </row>
    <row r="121" spans="1:33" s="619" customFormat="1" ht="15.75" x14ac:dyDescent="0.25">
      <c r="A121" s="667"/>
      <c r="B121" s="692"/>
      <c r="C121" s="692"/>
      <c r="D121" s="692"/>
      <c r="E121" s="667"/>
      <c r="F121" s="667"/>
      <c r="G121" s="667"/>
      <c r="H121" s="667"/>
      <c r="I121" s="667"/>
      <c r="J121" s="667"/>
      <c r="K121" s="667"/>
      <c r="L121" s="667"/>
      <c r="M121" s="667"/>
      <c r="N121" s="667"/>
      <c r="O121" s="667"/>
      <c r="P121" s="667"/>
      <c r="Q121" s="702"/>
      <c r="R121" s="617"/>
      <c r="S121" s="414"/>
      <c r="T121" s="414"/>
      <c r="U121" s="414"/>
    </row>
    <row r="122" spans="1:33" s="619" customFormat="1" ht="15.75" x14ac:dyDescent="0.25">
      <c r="A122" s="667"/>
      <c r="B122" s="692"/>
      <c r="C122" s="692"/>
      <c r="D122" s="692"/>
      <c r="E122" s="667"/>
      <c r="F122" s="667"/>
      <c r="G122" s="667"/>
      <c r="H122" s="667"/>
      <c r="I122" s="667"/>
      <c r="J122" s="667"/>
      <c r="K122" s="667"/>
      <c r="L122" s="667"/>
      <c r="M122" s="667"/>
      <c r="N122" s="667"/>
      <c r="O122" s="667"/>
      <c r="P122" s="667"/>
      <c r="Q122" s="702"/>
      <c r="R122" s="617"/>
      <c r="S122" s="414"/>
      <c r="T122" s="414"/>
      <c r="U122" s="414"/>
    </row>
    <row r="123" spans="1:33" s="697" customFormat="1" ht="19.5" customHeight="1" x14ac:dyDescent="0.25">
      <c r="A123" s="697" t="s">
        <v>609</v>
      </c>
      <c r="B123" s="710"/>
      <c r="C123" s="710"/>
      <c r="D123" s="710"/>
      <c r="Q123" s="702"/>
      <c r="R123" s="694"/>
      <c r="S123" s="500"/>
      <c r="T123" s="500"/>
      <c r="U123" s="500"/>
    </row>
    <row r="124" spans="1:33" s="697" customFormat="1" ht="15.75" x14ac:dyDescent="0.25">
      <c r="B124" s="710"/>
      <c r="C124" s="710"/>
      <c r="D124" s="710"/>
      <c r="R124" s="694"/>
      <c r="S124" s="500"/>
      <c r="T124" s="500"/>
      <c r="U124" s="500"/>
    </row>
    <row r="125" spans="1:33" s="697" customFormat="1" ht="24" customHeight="1" x14ac:dyDescent="0.25">
      <c r="A125" s="697" t="s">
        <v>610</v>
      </c>
      <c r="B125" s="710"/>
      <c r="C125" s="710"/>
      <c r="D125" s="710"/>
      <c r="R125" s="694"/>
      <c r="S125" s="612" t="e">
        <f>S111/S127</f>
        <v>#REF!</v>
      </c>
      <c r="T125" s="612" t="e">
        <f>T111/T127</f>
        <v>#REF!</v>
      </c>
      <c r="U125" s="612" t="e">
        <f>U111/U127</f>
        <v>#REF!</v>
      </c>
    </row>
    <row r="126" spans="1:33" s="619" customFormat="1" x14ac:dyDescent="0.2">
      <c r="B126" s="616"/>
      <c r="C126" s="616"/>
      <c r="D126" s="616"/>
      <c r="R126" s="617"/>
      <c r="S126" s="414"/>
      <c r="T126" s="414"/>
      <c r="U126" s="414"/>
    </row>
    <row r="127" spans="1:33" s="619" customFormat="1" ht="51" customHeight="1" x14ac:dyDescent="0.25">
      <c r="A127" s="1024" t="s">
        <v>663</v>
      </c>
      <c r="B127" s="1024"/>
      <c r="C127" s="1024"/>
      <c r="D127" s="1024"/>
      <c r="E127" s="1024"/>
      <c r="F127" s="1024"/>
      <c r="G127" s="1024"/>
      <c r="H127" s="1024"/>
      <c r="Q127" s="711"/>
      <c r="R127" s="712"/>
      <c r="S127" s="613">
        <v>180</v>
      </c>
      <c r="T127" s="613">
        <v>60</v>
      </c>
      <c r="U127" s="613">
        <v>4050</v>
      </c>
    </row>
    <row r="128" spans="1:33" s="619" customFormat="1" ht="18" x14ac:dyDescent="0.25">
      <c r="B128" s="616"/>
      <c r="C128" s="616"/>
      <c r="D128" s="616"/>
      <c r="Q128" s="711"/>
      <c r="R128" s="712"/>
      <c r="S128" s="592">
        <v>180</v>
      </c>
      <c r="T128" s="592">
        <v>60</v>
      </c>
      <c r="U128" s="592">
        <v>4050</v>
      </c>
    </row>
    <row r="129" spans="2:21" s="619" customFormat="1" ht="18" x14ac:dyDescent="0.25">
      <c r="B129" s="616"/>
      <c r="C129" s="616"/>
      <c r="D129" s="616"/>
      <c r="Q129" s="711"/>
      <c r="R129" s="712"/>
      <c r="S129" s="414"/>
      <c r="T129" s="414"/>
      <c r="U129" s="414"/>
    </row>
    <row r="130" spans="2:21" s="619" customFormat="1" ht="18" x14ac:dyDescent="0.25">
      <c r="B130" s="616"/>
      <c r="C130" s="616"/>
      <c r="D130" s="616"/>
      <c r="Q130" s="713"/>
      <c r="R130" s="712"/>
      <c r="S130" s="414"/>
      <c r="T130" s="414"/>
      <c r="U130" s="414"/>
    </row>
    <row r="131" spans="2:21" ht="18" x14ac:dyDescent="0.25">
      <c r="Q131" s="573"/>
      <c r="R131" s="714"/>
    </row>
    <row r="132" spans="2:21" ht="18" x14ac:dyDescent="0.25">
      <c r="Q132" s="573"/>
      <c r="R132" s="714"/>
    </row>
  </sheetData>
  <mergeCells count="94">
    <mergeCell ref="P1:Q1"/>
    <mergeCell ref="A4:Q4"/>
    <mergeCell ref="A5:Q5"/>
    <mergeCell ref="A6:Q6"/>
    <mergeCell ref="A7:Q7"/>
    <mergeCell ref="S10:U10"/>
    <mergeCell ref="S11:S12"/>
    <mergeCell ref="T11:T12"/>
    <mergeCell ref="U11:U12"/>
    <mergeCell ref="A13:O13"/>
    <mergeCell ref="A9:A11"/>
    <mergeCell ref="B9:B11"/>
    <mergeCell ref="C9:D11"/>
    <mergeCell ref="E9:Q9"/>
    <mergeCell ref="E10:H10"/>
    <mergeCell ref="I10:L10"/>
    <mergeCell ref="M10:N10"/>
    <mergeCell ref="O10:Q10"/>
    <mergeCell ref="A14:Q14"/>
    <mergeCell ref="C15:D17"/>
    <mergeCell ref="C18:D18"/>
    <mergeCell ref="A19:Q19"/>
    <mergeCell ref="C20:D21"/>
    <mergeCell ref="C22:D22"/>
    <mergeCell ref="C23:D24"/>
    <mergeCell ref="C25:D25"/>
    <mergeCell ref="C26:D28"/>
    <mergeCell ref="C29:D29"/>
    <mergeCell ref="A30:P30"/>
    <mergeCell ref="A31:P31"/>
    <mergeCell ref="A32:Q32"/>
    <mergeCell ref="C33:D34"/>
    <mergeCell ref="C35:D36"/>
    <mergeCell ref="C37:D37"/>
    <mergeCell ref="C38:D38"/>
    <mergeCell ref="C39:D39"/>
    <mergeCell ref="C40:D40"/>
    <mergeCell ref="C41:D41"/>
    <mergeCell ref="C42:D42"/>
    <mergeCell ref="A43:Q43"/>
    <mergeCell ref="A44:Q44"/>
    <mergeCell ref="A45:Q45"/>
    <mergeCell ref="C46:D48"/>
    <mergeCell ref="C49:D49"/>
    <mergeCell ref="A50:Q50"/>
    <mergeCell ref="A51:Q51"/>
    <mergeCell ref="C52:D52"/>
    <mergeCell ref="C53:D54"/>
    <mergeCell ref="C55:D55"/>
    <mergeCell ref="C56:D58"/>
    <mergeCell ref="C59:D59"/>
    <mergeCell ref="A60:P60"/>
    <mergeCell ref="A61:P61"/>
    <mergeCell ref="A62:Q62"/>
    <mergeCell ref="C63:D66"/>
    <mergeCell ref="C67:D69"/>
    <mergeCell ref="E68:H68"/>
    <mergeCell ref="C70:D72"/>
    <mergeCell ref="C73:D74"/>
    <mergeCell ref="C75:D75"/>
    <mergeCell ref="A77:P77"/>
    <mergeCell ref="C78:D78"/>
    <mergeCell ref="V78:V79"/>
    <mergeCell ref="W78:W79"/>
    <mergeCell ref="X78:X79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AE108:AE110"/>
    <mergeCell ref="C97:D97"/>
    <mergeCell ref="C98:D98"/>
    <mergeCell ref="C99:D99"/>
    <mergeCell ref="C100:D100"/>
    <mergeCell ref="C101:D101"/>
    <mergeCell ref="A127:H127"/>
    <mergeCell ref="C102:D102"/>
    <mergeCell ref="C103:D103"/>
    <mergeCell ref="AC108:AC110"/>
    <mergeCell ref="AD108:AD110"/>
  </mergeCells>
  <pageMargins left="0" right="0" top="0.55138888888888904" bottom="0" header="0.51180555555555496" footer="0.51180555555555496"/>
  <pageSetup paperSize="9" scale="39" firstPageNumber="0" fitToHeight="3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MK132"/>
  <sheetViews>
    <sheetView view="pageBreakPreview" zoomScale="55" zoomScaleNormal="100" zoomScalePageLayoutView="55" workbookViewId="0">
      <pane xSplit="2" ySplit="11" topLeftCell="I99" activePane="bottomRight" state="frozen"/>
      <selection pane="topRight" activeCell="I1" sqref="I1"/>
      <selection pane="bottomLeft" activeCell="A99" sqref="A99"/>
      <selection pane="bottomRight" activeCell="A6" sqref="A6:Q6"/>
    </sheetView>
  </sheetViews>
  <sheetFormatPr defaultRowHeight="12.75" x14ac:dyDescent="0.2"/>
  <cols>
    <col min="1" max="1" width="47.85546875" style="517" customWidth="1"/>
    <col min="2" max="2" width="10.140625" style="518" customWidth="1"/>
    <col min="3" max="3" width="29.85546875" style="518" customWidth="1"/>
    <col min="4" max="4" width="26" style="518" customWidth="1"/>
    <col min="5" max="5" width="12.7109375" style="517" customWidth="1"/>
    <col min="6" max="6" width="12.28515625" style="517" customWidth="1"/>
    <col min="7" max="7" width="15.140625" style="517" customWidth="1"/>
    <col min="8" max="12" width="14.7109375" style="517" customWidth="1"/>
    <col min="13" max="13" width="15.85546875" style="517" customWidth="1"/>
    <col min="14" max="14" width="14.7109375" style="517" customWidth="1"/>
    <col min="15" max="15" width="19" style="517" customWidth="1"/>
    <col min="16" max="16" width="14.5703125" style="517" customWidth="1"/>
    <col min="17" max="17" width="19.5703125" style="517" customWidth="1"/>
    <col min="18" max="18" width="12" style="614" customWidth="1"/>
    <col min="19" max="19" width="16.85546875" style="517" customWidth="1"/>
    <col min="20" max="21" width="9.140625" style="517" customWidth="1"/>
    <col min="22" max="22" width="22" style="517" customWidth="1"/>
    <col min="23" max="23" width="14.5703125" style="517" customWidth="1"/>
    <col min="24" max="24" width="20.42578125" style="517" customWidth="1"/>
    <col min="25" max="25" width="20.7109375" style="517" customWidth="1"/>
    <col min="26" max="1025" width="9.140625" style="517" customWidth="1"/>
  </cols>
  <sheetData>
    <row r="1" spans="1:18" s="619" customFormat="1" ht="15.75" x14ac:dyDescent="0.25">
      <c r="A1" s="615"/>
      <c r="B1" s="616"/>
      <c r="C1" s="616"/>
      <c r="D1" s="616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1046" t="s">
        <v>509</v>
      </c>
      <c r="Q1" s="1046"/>
      <c r="R1" s="617"/>
    </row>
    <row r="2" spans="1:18" s="619" customFormat="1" ht="13.5" customHeight="1" x14ac:dyDescent="0.25">
      <c r="A2" s="620"/>
      <c r="B2" s="616"/>
      <c r="C2" s="616"/>
      <c r="D2" s="616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17"/>
    </row>
    <row r="3" spans="1:18" s="619" customFormat="1" ht="14.25" hidden="1" x14ac:dyDescent="0.2">
      <c r="A3" s="622"/>
      <c r="B3" s="616"/>
      <c r="C3" s="616"/>
      <c r="D3" s="616"/>
      <c r="R3" s="617"/>
    </row>
    <row r="4" spans="1:18" s="619" customFormat="1" ht="18.75" customHeight="1" x14ac:dyDescent="0.3">
      <c r="A4" s="1047" t="s">
        <v>510</v>
      </c>
      <c r="B4" s="1047"/>
      <c r="C4" s="1047"/>
      <c r="D4" s="1047"/>
      <c r="E4" s="1047"/>
      <c r="F4" s="1047"/>
      <c r="G4" s="1047"/>
      <c r="H4" s="1047"/>
      <c r="I4" s="1047"/>
      <c r="J4" s="1047"/>
      <c r="K4" s="1047"/>
      <c r="L4" s="1047"/>
      <c r="M4" s="1047"/>
      <c r="N4" s="1047"/>
      <c r="O4" s="1047"/>
      <c r="P4" s="1047"/>
      <c r="Q4" s="1047"/>
      <c r="R4" s="617"/>
    </row>
    <row r="5" spans="1:18" s="619" customFormat="1" ht="15.75" hidden="1" customHeight="1" x14ac:dyDescent="0.25">
      <c r="A5" s="1048"/>
      <c r="B5" s="1048"/>
      <c r="C5" s="1048"/>
      <c r="D5" s="1048"/>
      <c r="E5" s="1048"/>
      <c r="F5" s="1048"/>
      <c r="G5" s="1048"/>
      <c r="H5" s="1048"/>
      <c r="I5" s="1048"/>
      <c r="J5" s="1048"/>
      <c r="K5" s="1048"/>
      <c r="L5" s="1048"/>
      <c r="M5" s="1048"/>
      <c r="N5" s="1048"/>
      <c r="O5" s="1048"/>
      <c r="P5" s="1048"/>
      <c r="Q5" s="1048"/>
      <c r="R5" s="617"/>
    </row>
    <row r="6" spans="1:18" s="619" customFormat="1" ht="54" customHeight="1" x14ac:dyDescent="0.25">
      <c r="A6" s="1049" t="e">
        <f>'Прил.9 услуги'!#REF!</f>
        <v>#REF!</v>
      </c>
      <c r="B6" s="1049"/>
      <c r="C6" s="1049"/>
      <c r="D6" s="1049"/>
      <c r="E6" s="1049"/>
      <c r="F6" s="1049"/>
      <c r="G6" s="1049"/>
      <c r="H6" s="1049"/>
      <c r="I6" s="1049"/>
      <c r="J6" s="1049"/>
      <c r="K6" s="1049"/>
      <c r="L6" s="1049"/>
      <c r="M6" s="1049"/>
      <c r="N6" s="1049"/>
      <c r="O6" s="1049"/>
      <c r="P6" s="1049"/>
      <c r="Q6" s="1049"/>
      <c r="R6" s="617"/>
    </row>
    <row r="7" spans="1:18" s="619" customFormat="1" ht="14.25" customHeight="1" x14ac:dyDescent="0.2">
      <c r="A7" s="1050" t="s">
        <v>511</v>
      </c>
      <c r="B7" s="1050"/>
      <c r="C7" s="1050"/>
      <c r="D7" s="1050"/>
      <c r="E7" s="1050"/>
      <c r="F7" s="1050"/>
      <c r="G7" s="1050"/>
      <c r="H7" s="1050"/>
      <c r="I7" s="1050"/>
      <c r="J7" s="1050"/>
      <c r="K7" s="1050"/>
      <c r="L7" s="1050"/>
      <c r="M7" s="1050"/>
      <c r="N7" s="1050"/>
      <c r="O7" s="1050"/>
      <c r="P7" s="1050"/>
      <c r="Q7" s="1050"/>
      <c r="R7" s="617"/>
    </row>
    <row r="8" spans="1:18" s="619" customFormat="1" x14ac:dyDescent="0.2">
      <c r="A8" s="624"/>
      <c r="B8" s="624"/>
      <c r="C8" s="624"/>
      <c r="D8" s="624"/>
      <c r="E8" s="624"/>
      <c r="F8" s="624"/>
      <c r="G8" s="624"/>
      <c r="H8" s="624"/>
      <c r="I8" s="624"/>
      <c r="J8" s="624"/>
      <c r="K8" s="624"/>
      <c r="L8" s="624"/>
      <c r="M8" s="624"/>
      <c r="N8" s="624"/>
      <c r="O8" s="624"/>
      <c r="P8" s="624"/>
      <c r="Q8" s="624"/>
      <c r="R8" s="617"/>
    </row>
    <row r="9" spans="1:18" s="619" customFormat="1" ht="16.5" customHeight="1" x14ac:dyDescent="0.25">
      <c r="A9" s="1038" t="s">
        <v>512</v>
      </c>
      <c r="B9" s="1038" t="s">
        <v>486</v>
      </c>
      <c r="C9" s="1038" t="s">
        <v>183</v>
      </c>
      <c r="D9" s="1038"/>
      <c r="E9" s="1044" t="s">
        <v>513</v>
      </c>
      <c r="F9" s="1044"/>
      <c r="G9" s="1044"/>
      <c r="H9" s="1044"/>
      <c r="I9" s="1044"/>
      <c r="J9" s="1044"/>
      <c r="K9" s="1044"/>
      <c r="L9" s="1044"/>
      <c r="M9" s="1044"/>
      <c r="N9" s="1044"/>
      <c r="O9" s="1044"/>
      <c r="P9" s="1044"/>
      <c r="Q9" s="1044"/>
      <c r="R9" s="617"/>
    </row>
    <row r="10" spans="1:18" s="619" customFormat="1" ht="64.150000000000006" customHeight="1" x14ac:dyDescent="0.2">
      <c r="A10" s="1038"/>
      <c r="B10" s="1038"/>
      <c r="C10" s="1038"/>
      <c r="D10" s="1038"/>
      <c r="E10" s="1038" t="s">
        <v>514</v>
      </c>
      <c r="F10" s="1038"/>
      <c r="G10" s="1038"/>
      <c r="H10" s="1038"/>
      <c r="I10" s="1002" t="s">
        <v>515</v>
      </c>
      <c r="J10" s="1002"/>
      <c r="K10" s="1002"/>
      <c r="L10" s="1002"/>
      <c r="M10" s="1003" t="s">
        <v>516</v>
      </c>
      <c r="N10" s="1003"/>
      <c r="O10" s="1045" t="s">
        <v>517</v>
      </c>
      <c r="P10" s="1045"/>
      <c r="Q10" s="1045"/>
      <c r="R10" s="617"/>
    </row>
    <row r="11" spans="1:18" s="619" customFormat="1" ht="104.25" customHeight="1" x14ac:dyDescent="0.2">
      <c r="A11" s="1038"/>
      <c r="B11" s="1038"/>
      <c r="C11" s="1038"/>
      <c r="D11" s="1038"/>
      <c r="E11" s="425" t="s">
        <v>518</v>
      </c>
      <c r="F11" s="425" t="s">
        <v>519</v>
      </c>
      <c r="G11" s="425" t="s">
        <v>520</v>
      </c>
      <c r="H11" s="625" t="s">
        <v>521</v>
      </c>
      <c r="I11" s="425" t="s">
        <v>518</v>
      </c>
      <c r="J11" s="425" t="s">
        <v>519</v>
      </c>
      <c r="K11" s="425" t="s">
        <v>520</v>
      </c>
      <c r="L11" s="425" t="s">
        <v>521</v>
      </c>
      <c r="M11" s="628" t="s">
        <v>522</v>
      </c>
      <c r="N11" s="426" t="s">
        <v>523</v>
      </c>
      <c r="O11" s="628" t="s">
        <v>522</v>
      </c>
      <c r="P11" s="426" t="s">
        <v>523</v>
      </c>
      <c r="Q11" s="629" t="s">
        <v>524</v>
      </c>
      <c r="R11" s="617"/>
    </row>
    <row r="12" spans="1:18" s="619" customFormat="1" ht="13.15" customHeight="1" x14ac:dyDescent="0.2">
      <c r="A12" s="630">
        <v>1</v>
      </c>
      <c r="B12" s="630">
        <v>2</v>
      </c>
      <c r="C12" s="630">
        <v>3</v>
      </c>
      <c r="D12" s="630"/>
      <c r="E12" s="630">
        <v>4</v>
      </c>
      <c r="F12" s="630">
        <v>5</v>
      </c>
      <c r="G12" s="630">
        <v>6</v>
      </c>
      <c r="H12" s="630">
        <v>7</v>
      </c>
      <c r="I12" s="630">
        <v>8</v>
      </c>
      <c r="J12" s="630">
        <v>9</v>
      </c>
      <c r="K12" s="630">
        <v>10</v>
      </c>
      <c r="L12" s="630">
        <v>11</v>
      </c>
      <c r="M12" s="630">
        <v>12</v>
      </c>
      <c r="N12" s="630">
        <v>13</v>
      </c>
      <c r="O12" s="630">
        <v>8</v>
      </c>
      <c r="P12" s="630">
        <f>O12+1</f>
        <v>9</v>
      </c>
      <c r="Q12" s="630" t="s">
        <v>525</v>
      </c>
      <c r="R12" s="617"/>
    </row>
    <row r="13" spans="1:18" s="619" customFormat="1" ht="27.75" customHeight="1" x14ac:dyDescent="0.2">
      <c r="A13" s="1051" t="s">
        <v>621</v>
      </c>
      <c r="B13" s="1051"/>
      <c r="C13" s="1051"/>
      <c r="D13" s="1051"/>
      <c r="E13" s="1051"/>
      <c r="F13" s="1051"/>
      <c r="G13" s="1051"/>
      <c r="H13" s="1051"/>
      <c r="I13" s="1051"/>
      <c r="J13" s="1051"/>
      <c r="K13" s="1051"/>
      <c r="L13" s="1051"/>
      <c r="M13" s="1051"/>
      <c r="N13" s="1051"/>
      <c r="O13" s="1051"/>
      <c r="P13" s="1051"/>
      <c r="Q13" s="1051"/>
      <c r="R13" s="617"/>
    </row>
    <row r="14" spans="1:18" s="636" customFormat="1" ht="18" customHeight="1" x14ac:dyDescent="0.2">
      <c r="A14" s="1042" t="s">
        <v>527</v>
      </c>
      <c r="B14" s="1042"/>
      <c r="C14" s="1042"/>
      <c r="D14" s="1042"/>
      <c r="E14" s="1042"/>
      <c r="F14" s="1042"/>
      <c r="G14" s="1042"/>
      <c r="H14" s="1042"/>
      <c r="I14" s="1042"/>
      <c r="J14" s="1042"/>
      <c r="K14" s="1042"/>
      <c r="L14" s="1042"/>
      <c r="M14" s="1042"/>
      <c r="N14" s="1042"/>
      <c r="O14" s="1042"/>
      <c r="P14" s="1042"/>
      <c r="Q14" s="1042"/>
      <c r="R14" s="634"/>
    </row>
    <row r="15" spans="1:18" s="636" customFormat="1" ht="37.5" customHeight="1" x14ac:dyDescent="0.25">
      <c r="A15" s="637" t="s">
        <v>528</v>
      </c>
      <c r="B15" s="638"/>
      <c r="C15" s="1035" t="s">
        <v>529</v>
      </c>
      <c r="D15" s="1035"/>
      <c r="E15" s="639" t="s">
        <v>86</v>
      </c>
      <c r="F15" s="639" t="s">
        <v>86</v>
      </c>
      <c r="G15" s="639" t="s">
        <v>86</v>
      </c>
      <c r="H15" s="639" t="s">
        <v>86</v>
      </c>
      <c r="I15" s="639" t="s">
        <v>86</v>
      </c>
      <c r="J15" s="639" t="s">
        <v>86</v>
      </c>
      <c r="K15" s="639" t="s">
        <v>86</v>
      </c>
      <c r="L15" s="639" t="s">
        <v>86</v>
      </c>
      <c r="M15" s="639"/>
      <c r="N15" s="639"/>
      <c r="O15" s="639" t="s">
        <v>86</v>
      </c>
      <c r="P15" s="639" t="s">
        <v>86</v>
      </c>
      <c r="Q15" s="639" t="s">
        <v>86</v>
      </c>
      <c r="R15" s="634"/>
    </row>
    <row r="16" spans="1:18" s="636" customFormat="1" ht="24" customHeight="1" x14ac:dyDescent="0.25">
      <c r="A16" s="640" t="s">
        <v>530</v>
      </c>
      <c r="B16" s="638">
        <v>211</v>
      </c>
      <c r="C16" s="1035"/>
      <c r="D16" s="1035"/>
      <c r="E16" s="639" t="s">
        <v>86</v>
      </c>
      <c r="F16" s="639" t="s">
        <v>86</v>
      </c>
      <c r="G16" s="639" t="s">
        <v>86</v>
      </c>
      <c r="H16" s="639" t="s">
        <v>86</v>
      </c>
      <c r="I16" s="639" t="s">
        <v>86</v>
      </c>
      <c r="J16" s="639" t="s">
        <v>86</v>
      </c>
      <c r="K16" s="639" t="s">
        <v>86</v>
      </c>
      <c r="L16" s="639" t="s">
        <v>86</v>
      </c>
      <c r="M16" s="641"/>
      <c r="N16" s="649"/>
      <c r="O16" s="641">
        <f>'Прил.8 ст.211'!AK51</f>
        <v>0</v>
      </c>
      <c r="P16" s="649"/>
      <c r="Q16" s="642">
        <f>O16+P16</f>
        <v>0</v>
      </c>
      <c r="R16" s="634"/>
    </row>
    <row r="17" spans="1:18" s="636" customFormat="1" ht="22.5" customHeight="1" x14ac:dyDescent="0.25">
      <c r="A17" s="640" t="s">
        <v>531</v>
      </c>
      <c r="B17" s="638">
        <v>213</v>
      </c>
      <c r="C17" s="1035"/>
      <c r="D17" s="1035"/>
      <c r="E17" s="639" t="s">
        <v>86</v>
      </c>
      <c r="F17" s="639" t="s">
        <v>86</v>
      </c>
      <c r="G17" s="639" t="s">
        <v>86</v>
      </c>
      <c r="H17" s="639" t="s">
        <v>86</v>
      </c>
      <c r="I17" s="639" t="s">
        <v>86</v>
      </c>
      <c r="J17" s="639" t="s">
        <v>86</v>
      </c>
      <c r="K17" s="639" t="s">
        <v>86</v>
      </c>
      <c r="L17" s="639" t="s">
        <v>86</v>
      </c>
      <c r="M17" s="642">
        <f>M16*30.2%</f>
        <v>0</v>
      </c>
      <c r="N17" s="642">
        <f>N16*30.2%</f>
        <v>0</v>
      </c>
      <c r="O17" s="642">
        <f>O16*30.2%</f>
        <v>0</v>
      </c>
      <c r="P17" s="642">
        <f>P16*30.2%</f>
        <v>0</v>
      </c>
      <c r="Q17" s="642">
        <f>O17+P17</f>
        <v>0</v>
      </c>
      <c r="R17" s="634"/>
    </row>
    <row r="18" spans="1:18" s="636" customFormat="1" ht="19.5" customHeight="1" x14ac:dyDescent="0.25">
      <c r="A18" s="643" t="s">
        <v>532</v>
      </c>
      <c r="B18" s="644"/>
      <c r="C18" s="1036"/>
      <c r="D18" s="1036"/>
      <c r="E18" s="646" t="s">
        <v>86</v>
      </c>
      <c r="F18" s="646" t="s">
        <v>86</v>
      </c>
      <c r="G18" s="646" t="s">
        <v>86</v>
      </c>
      <c r="H18" s="646" t="s">
        <v>86</v>
      </c>
      <c r="I18" s="646" t="s">
        <v>86</v>
      </c>
      <c r="J18" s="646" t="s">
        <v>86</v>
      </c>
      <c r="K18" s="646" t="s">
        <v>86</v>
      </c>
      <c r="L18" s="646" t="s">
        <v>86</v>
      </c>
      <c r="M18" s="647">
        <f>M16+M17</f>
        <v>0</v>
      </c>
      <c r="N18" s="647">
        <f>N16+N17</f>
        <v>0</v>
      </c>
      <c r="O18" s="647">
        <f>O16+O17</f>
        <v>0</v>
      </c>
      <c r="P18" s="647">
        <f>P16+P17</f>
        <v>0</v>
      </c>
      <c r="Q18" s="647">
        <f>Q16+Q17</f>
        <v>0</v>
      </c>
      <c r="R18" s="634"/>
    </row>
    <row r="19" spans="1:18" s="636" customFormat="1" ht="19.5" customHeight="1" x14ac:dyDescent="0.25">
      <c r="A19" s="1043" t="s">
        <v>533</v>
      </c>
      <c r="B19" s="1043"/>
      <c r="C19" s="1043"/>
      <c r="D19" s="1043"/>
      <c r="E19" s="1043"/>
      <c r="F19" s="1043"/>
      <c r="G19" s="1043"/>
      <c r="H19" s="1043"/>
      <c r="I19" s="1043"/>
      <c r="J19" s="1043"/>
      <c r="K19" s="1043"/>
      <c r="L19" s="1043"/>
      <c r="M19" s="1043"/>
      <c r="N19" s="1043"/>
      <c r="O19" s="1043"/>
      <c r="P19" s="1043"/>
      <c r="Q19" s="1043"/>
      <c r="R19" s="634"/>
    </row>
    <row r="20" spans="1:18" s="636" customFormat="1" ht="20.25" customHeight="1" x14ac:dyDescent="0.25">
      <c r="A20" s="637" t="s">
        <v>493</v>
      </c>
      <c r="B20" s="648">
        <v>221</v>
      </c>
      <c r="C20" s="1040" t="s">
        <v>534</v>
      </c>
      <c r="D20" s="1040"/>
      <c r="E20" s="639" t="s">
        <v>86</v>
      </c>
      <c r="F20" s="639" t="s">
        <v>86</v>
      </c>
      <c r="G20" s="649"/>
      <c r="H20" s="639" t="s">
        <v>86</v>
      </c>
      <c r="I20" s="639" t="s">
        <v>86</v>
      </c>
      <c r="J20" s="639" t="s">
        <v>86</v>
      </c>
      <c r="K20" s="649"/>
      <c r="L20" s="639" t="s">
        <v>86</v>
      </c>
      <c r="M20" s="639">
        <f>G20</f>
        <v>0</v>
      </c>
      <c r="N20" s="639">
        <f>K20</f>
        <v>0</v>
      </c>
      <c r="O20" s="442">
        <f>'Прил.10 прочие'!Z10</f>
        <v>0</v>
      </c>
      <c r="P20" s="639"/>
      <c r="Q20" s="639">
        <f>O20+P20</f>
        <v>0</v>
      </c>
      <c r="R20" s="634"/>
    </row>
    <row r="21" spans="1:18" s="636" customFormat="1" ht="20.25" customHeight="1" x14ac:dyDescent="0.25">
      <c r="A21" s="637" t="s">
        <v>494</v>
      </c>
      <c r="B21" s="648">
        <v>222</v>
      </c>
      <c r="C21" s="1040"/>
      <c r="D21" s="1040"/>
      <c r="E21" s="639" t="s">
        <v>86</v>
      </c>
      <c r="F21" s="639" t="s">
        <v>86</v>
      </c>
      <c r="G21" s="649"/>
      <c r="H21" s="639" t="s">
        <v>86</v>
      </c>
      <c r="I21" s="639" t="s">
        <v>86</v>
      </c>
      <c r="J21" s="639" t="s">
        <v>86</v>
      </c>
      <c r="K21" s="649"/>
      <c r="L21" s="639" t="s">
        <v>86</v>
      </c>
      <c r="M21" s="639">
        <f>G21</f>
        <v>0</v>
      </c>
      <c r="N21" s="639">
        <f>K21</f>
        <v>0</v>
      </c>
      <c r="O21" s="442">
        <f>'Прил.10 прочие'!Z14</f>
        <v>0</v>
      </c>
      <c r="P21" s="639"/>
      <c r="Q21" s="639">
        <f>O21+P21</f>
        <v>0</v>
      </c>
      <c r="R21" s="634"/>
    </row>
    <row r="22" spans="1:18" s="636" customFormat="1" ht="32.25" customHeight="1" x14ac:dyDescent="0.25">
      <c r="A22" s="637" t="s">
        <v>535</v>
      </c>
      <c r="B22" s="650">
        <v>223</v>
      </c>
      <c r="C22" s="1035" t="s">
        <v>536</v>
      </c>
      <c r="D22" s="1035"/>
      <c r="E22" s="649"/>
      <c r="F22" s="649"/>
      <c r="G22" s="649"/>
      <c r="H22" s="642">
        <f>(E22+F22+G22)/3</f>
        <v>0</v>
      </c>
      <c r="I22" s="649"/>
      <c r="J22" s="649"/>
      <c r="K22" s="649"/>
      <c r="L22" s="642">
        <f>(I22+J22+K22)/3</f>
        <v>0</v>
      </c>
      <c r="M22" s="642">
        <f>H22</f>
        <v>0</v>
      </c>
      <c r="N22" s="642">
        <f>L22</f>
        <v>0</v>
      </c>
      <c r="O22" s="651">
        <f>H22*Q31</f>
        <v>0</v>
      </c>
      <c r="P22" s="651"/>
      <c r="Q22" s="639">
        <f t="shared" ref="Q22:Q28" si="0">SUM(O22+P22)</f>
        <v>0</v>
      </c>
      <c r="R22" s="634"/>
    </row>
    <row r="23" spans="1:18" s="636" customFormat="1" ht="31.5" customHeight="1" x14ac:dyDescent="0.25">
      <c r="A23" s="652" t="s">
        <v>537</v>
      </c>
      <c r="B23" s="650" t="s">
        <v>538</v>
      </c>
      <c r="C23" s="1035" t="s">
        <v>539</v>
      </c>
      <c r="D23" s="1035"/>
      <c r="E23" s="639" t="s">
        <v>86</v>
      </c>
      <c r="F23" s="639" t="s">
        <v>86</v>
      </c>
      <c r="G23" s="639" t="s">
        <v>86</v>
      </c>
      <c r="H23" s="639" t="s">
        <v>86</v>
      </c>
      <c r="I23" s="639" t="s">
        <v>86</v>
      </c>
      <c r="J23" s="639" t="s">
        <v>86</v>
      </c>
      <c r="K23" s="639" t="s">
        <v>86</v>
      </c>
      <c r="L23" s="639" t="s">
        <v>86</v>
      </c>
      <c r="M23" s="653">
        <f>'Прил.7 лимиты'!E11*'10'!Q31</f>
        <v>0</v>
      </c>
      <c r="N23" s="653">
        <f>'Прил.7 лимиты'!E13*'10'!Q31</f>
        <v>0</v>
      </c>
      <c r="O23" s="653">
        <f>'Прил.7 лимиты'!$E$11*'10'!$Q$31</f>
        <v>0</v>
      </c>
      <c r="P23" s="653"/>
      <c r="Q23" s="639">
        <f t="shared" si="0"/>
        <v>0</v>
      </c>
      <c r="R23" s="654"/>
    </row>
    <row r="24" spans="1:18" s="636" customFormat="1" ht="40.5" customHeight="1" x14ac:dyDescent="0.25">
      <c r="A24" s="652" t="s">
        <v>540</v>
      </c>
      <c r="B24" s="650" t="s">
        <v>541</v>
      </c>
      <c r="C24" s="1035"/>
      <c r="D24" s="1035"/>
      <c r="E24" s="639" t="s">
        <v>86</v>
      </c>
      <c r="F24" s="639" t="s">
        <v>86</v>
      </c>
      <c r="G24" s="639" t="s">
        <v>86</v>
      </c>
      <c r="H24" s="639" t="s">
        <v>86</v>
      </c>
      <c r="I24" s="639" t="s">
        <v>86</v>
      </c>
      <c r="J24" s="639" t="s">
        <v>86</v>
      </c>
      <c r="K24" s="639" t="s">
        <v>86</v>
      </c>
      <c r="L24" s="639" t="s">
        <v>86</v>
      </c>
      <c r="M24" s="653">
        <f>'Прил.7 лимиты'!N11*'10'!Q31</f>
        <v>0</v>
      </c>
      <c r="N24" s="653">
        <f>'Прил.7 лимиты'!N13*'10'!Q31</f>
        <v>0</v>
      </c>
      <c r="O24" s="653">
        <f>'Прил.7 лимиты'!$N$11*'10'!$Q$31</f>
        <v>0</v>
      </c>
      <c r="P24" s="715"/>
      <c r="Q24" s="639">
        <f t="shared" si="0"/>
        <v>0</v>
      </c>
      <c r="R24" s="654"/>
    </row>
    <row r="25" spans="1:18" s="636" customFormat="1" ht="39.75" customHeight="1" x14ac:dyDescent="0.25">
      <c r="A25" s="652" t="s">
        <v>542</v>
      </c>
      <c r="B25" s="650" t="s">
        <v>543</v>
      </c>
      <c r="C25" s="1035" t="s">
        <v>544</v>
      </c>
      <c r="D25" s="1035"/>
      <c r="E25" s="649"/>
      <c r="F25" s="649"/>
      <c r="G25" s="649"/>
      <c r="H25" s="642">
        <f>(E25+F25+G25)/3</f>
        <v>0</v>
      </c>
      <c r="I25" s="649"/>
      <c r="J25" s="649"/>
      <c r="K25" s="649"/>
      <c r="L25" s="642">
        <f>(I25+J25+K25)/3</f>
        <v>0</v>
      </c>
      <c r="M25" s="642">
        <f>H25</f>
        <v>0</v>
      </c>
      <c r="N25" s="642">
        <f>L25</f>
        <v>0</v>
      </c>
      <c r="O25" s="653">
        <f>'Прил.7 лимиты'!$Q$11*'10'!$Q$31</f>
        <v>0</v>
      </c>
      <c r="P25" s="653"/>
      <c r="Q25" s="639">
        <f t="shared" si="0"/>
        <v>0</v>
      </c>
      <c r="R25" s="654"/>
    </row>
    <row r="26" spans="1:18" s="636" customFormat="1" ht="34.5" customHeight="1" x14ac:dyDescent="0.25">
      <c r="A26" s="652" t="s">
        <v>545</v>
      </c>
      <c r="B26" s="650" t="s">
        <v>496</v>
      </c>
      <c r="C26" s="1035" t="s">
        <v>546</v>
      </c>
      <c r="D26" s="1035"/>
      <c r="E26" s="639" t="s">
        <v>86</v>
      </c>
      <c r="F26" s="639" t="s">
        <v>86</v>
      </c>
      <c r="G26" s="639" t="s">
        <v>86</v>
      </c>
      <c r="H26" s="639" t="s">
        <v>86</v>
      </c>
      <c r="I26" s="639" t="s">
        <v>86</v>
      </c>
      <c r="J26" s="639" t="s">
        <v>86</v>
      </c>
      <c r="K26" s="639" t="s">
        <v>86</v>
      </c>
      <c r="L26" s="639" t="s">
        <v>86</v>
      </c>
      <c r="M26" s="642">
        <f>'Прил.10 прочие'!Z18</f>
        <v>0</v>
      </c>
      <c r="N26" s="642">
        <f>'Прил.10 прочие'!BB18</f>
        <v>0</v>
      </c>
      <c r="O26" s="642">
        <f>'Прил.10 прочие'!Z18</f>
        <v>0</v>
      </c>
      <c r="P26" s="639"/>
      <c r="Q26" s="639">
        <f t="shared" si="0"/>
        <v>0</v>
      </c>
      <c r="R26" s="634"/>
    </row>
    <row r="27" spans="1:18" s="636" customFormat="1" ht="17.45" customHeight="1" x14ac:dyDescent="0.25">
      <c r="A27" s="652" t="s">
        <v>547</v>
      </c>
      <c r="B27" s="650" t="s">
        <v>548</v>
      </c>
      <c r="C27" s="1035"/>
      <c r="D27" s="1035"/>
      <c r="E27" s="639" t="s">
        <v>86</v>
      </c>
      <c r="F27" s="639" t="s">
        <v>86</v>
      </c>
      <c r="G27" s="639" t="s">
        <v>86</v>
      </c>
      <c r="H27" s="639" t="s">
        <v>86</v>
      </c>
      <c r="I27" s="639" t="s">
        <v>86</v>
      </c>
      <c r="J27" s="639" t="s">
        <v>86</v>
      </c>
      <c r="K27" s="639" t="s">
        <v>86</v>
      </c>
      <c r="L27" s="639" t="s">
        <v>86</v>
      </c>
      <c r="M27" s="639">
        <f>'Прил.10 прочие'!Z30</f>
        <v>0</v>
      </c>
      <c r="N27" s="639">
        <f>'Прил.10 прочие'!BB30</f>
        <v>0</v>
      </c>
      <c r="O27" s="639">
        <f>'Прил.10 прочие'!Z30</f>
        <v>0</v>
      </c>
      <c r="P27" s="639"/>
      <c r="Q27" s="639">
        <f t="shared" si="0"/>
        <v>0</v>
      </c>
      <c r="R27" s="634"/>
    </row>
    <row r="28" spans="1:18" s="636" customFormat="1" ht="17.45" customHeight="1" x14ac:dyDescent="0.25">
      <c r="A28" s="652" t="s">
        <v>549</v>
      </c>
      <c r="B28" s="650" t="s">
        <v>550</v>
      </c>
      <c r="C28" s="1035"/>
      <c r="D28" s="1035"/>
      <c r="E28" s="639" t="s">
        <v>86</v>
      </c>
      <c r="F28" s="639" t="s">
        <v>86</v>
      </c>
      <c r="G28" s="639" t="s">
        <v>86</v>
      </c>
      <c r="H28" s="639" t="s">
        <v>86</v>
      </c>
      <c r="I28" s="639" t="s">
        <v>86</v>
      </c>
      <c r="J28" s="639" t="s">
        <v>86</v>
      </c>
      <c r="K28" s="639" t="s">
        <v>86</v>
      </c>
      <c r="L28" s="639" t="s">
        <v>86</v>
      </c>
      <c r="M28" s="651">
        <f>'Прил.7 лимиты'!H10*'10'!Q31</f>
        <v>0</v>
      </c>
      <c r="N28" s="669">
        <f>'Прил.7 лимиты'!H12*'10'!Q31</f>
        <v>0</v>
      </c>
      <c r="O28" s="651">
        <f>'Прил.7 лимиты'!H10*Q31</f>
        <v>0</v>
      </c>
      <c r="P28" s="639"/>
      <c r="Q28" s="639">
        <f t="shared" si="0"/>
        <v>0</v>
      </c>
      <c r="R28" s="634"/>
    </row>
    <row r="29" spans="1:18" s="636" customFormat="1" ht="19.5" customHeight="1" x14ac:dyDescent="0.25">
      <c r="A29" s="643" t="s">
        <v>551</v>
      </c>
      <c r="B29" s="645"/>
      <c r="C29" s="1036"/>
      <c r="D29" s="1036"/>
      <c r="E29" s="646" t="s">
        <v>86</v>
      </c>
      <c r="F29" s="646" t="s">
        <v>86</v>
      </c>
      <c r="G29" s="646" t="s">
        <v>86</v>
      </c>
      <c r="H29" s="646" t="s">
        <v>86</v>
      </c>
      <c r="I29" s="646" t="s">
        <v>86</v>
      </c>
      <c r="J29" s="646" t="s">
        <v>86</v>
      </c>
      <c r="K29" s="646" t="s">
        <v>86</v>
      </c>
      <c r="L29" s="646" t="s">
        <v>86</v>
      </c>
      <c r="M29" s="655">
        <f>SUM(M20:M28)</f>
        <v>0</v>
      </c>
      <c r="N29" s="655">
        <f>SUM(N20:N28)</f>
        <v>0</v>
      </c>
      <c r="O29" s="655">
        <f>SUM(O20:O28)</f>
        <v>0</v>
      </c>
      <c r="P29" s="655">
        <f>SUM(P20:P28)</f>
        <v>0</v>
      </c>
      <c r="Q29" s="655">
        <f>SUM(Q20:Q28)</f>
        <v>0</v>
      </c>
      <c r="R29" s="634"/>
    </row>
    <row r="30" spans="1:18" s="636" customFormat="1" ht="20.25" customHeight="1" x14ac:dyDescent="0.25">
      <c r="A30" s="1032" t="s">
        <v>552</v>
      </c>
      <c r="B30" s="1032"/>
      <c r="C30" s="1032"/>
      <c r="D30" s="1032"/>
      <c r="E30" s="1032"/>
      <c r="F30" s="1032"/>
      <c r="G30" s="1032"/>
      <c r="H30" s="1032"/>
      <c r="I30" s="1032"/>
      <c r="J30" s="1032"/>
      <c r="K30" s="1032"/>
      <c r="L30" s="1032"/>
      <c r="M30" s="1032"/>
      <c r="N30" s="1032"/>
      <c r="O30" s="1032"/>
      <c r="P30" s="1032"/>
      <c r="Q30" s="451">
        <f>'Прил.8 ст.211'!AK52</f>
        <v>0</v>
      </c>
      <c r="R30" s="634"/>
    </row>
    <row r="31" spans="1:18" s="636" customFormat="1" ht="18" customHeight="1" x14ac:dyDescent="0.25">
      <c r="A31" s="1032" t="s">
        <v>553</v>
      </c>
      <c r="B31" s="1032"/>
      <c r="C31" s="1032"/>
      <c r="D31" s="1032"/>
      <c r="E31" s="1032"/>
      <c r="F31" s="1032"/>
      <c r="G31" s="1032"/>
      <c r="H31" s="1032"/>
      <c r="I31" s="1032"/>
      <c r="J31" s="1032"/>
      <c r="K31" s="1032"/>
      <c r="L31" s="1032"/>
      <c r="M31" s="1032"/>
      <c r="N31" s="1032"/>
      <c r="O31" s="1032"/>
      <c r="P31" s="1032"/>
      <c r="Q31" s="656">
        <f>'Прил.4 площади'!M83</f>
        <v>0</v>
      </c>
      <c r="R31" s="634"/>
    </row>
    <row r="32" spans="1:18" s="619" customFormat="1" ht="17.25" customHeight="1" x14ac:dyDescent="0.2">
      <c r="A32" s="1034" t="s">
        <v>554</v>
      </c>
      <c r="B32" s="1034"/>
      <c r="C32" s="1034"/>
      <c r="D32" s="1034"/>
      <c r="E32" s="1034"/>
      <c r="F32" s="1034"/>
      <c r="G32" s="1034"/>
      <c r="H32" s="1034"/>
      <c r="I32" s="1034"/>
      <c r="J32" s="1034"/>
      <c r="K32" s="1034"/>
      <c r="L32" s="1034"/>
      <c r="M32" s="1034"/>
      <c r="N32" s="1034"/>
      <c r="O32" s="1034"/>
      <c r="P32" s="1034"/>
      <c r="Q32" s="1034"/>
      <c r="R32" s="617"/>
    </row>
    <row r="33" spans="1:19" s="636" customFormat="1" ht="17.25" customHeight="1" x14ac:dyDescent="0.25">
      <c r="A33" s="637" t="s">
        <v>491</v>
      </c>
      <c r="B33" s="648">
        <v>212</v>
      </c>
      <c r="C33" s="1035" t="s">
        <v>534</v>
      </c>
      <c r="D33" s="1035"/>
      <c r="E33" s="639" t="s">
        <v>86</v>
      </c>
      <c r="F33" s="639" t="s">
        <v>86</v>
      </c>
      <c r="G33" s="649"/>
      <c r="H33" s="639" t="s">
        <v>86</v>
      </c>
      <c r="I33" s="639" t="s">
        <v>86</v>
      </c>
      <c r="J33" s="639" t="s">
        <v>86</v>
      </c>
      <c r="K33" s="649"/>
      <c r="L33" s="639" t="s">
        <v>86</v>
      </c>
      <c r="M33" s="639">
        <f>G33</f>
        <v>0</v>
      </c>
      <c r="N33" s="639">
        <f>K33</f>
        <v>0</v>
      </c>
      <c r="O33" s="442">
        <f>'Прил.10 прочие'!Z6</f>
        <v>0</v>
      </c>
      <c r="P33" s="442"/>
      <c r="Q33" s="639">
        <f t="shared" ref="Q33:Q39" si="1">O33+P33</f>
        <v>0</v>
      </c>
      <c r="R33" s="634"/>
    </row>
    <row r="34" spans="1:19" s="636" customFormat="1" ht="17.25" customHeight="1" x14ac:dyDescent="0.25">
      <c r="A34" s="637" t="s">
        <v>500</v>
      </c>
      <c r="B34" s="648">
        <v>262</v>
      </c>
      <c r="C34" s="1035"/>
      <c r="D34" s="1035"/>
      <c r="E34" s="639" t="s">
        <v>86</v>
      </c>
      <c r="F34" s="639" t="s">
        <v>86</v>
      </c>
      <c r="G34" s="649"/>
      <c r="H34" s="639" t="s">
        <v>86</v>
      </c>
      <c r="I34" s="639" t="s">
        <v>86</v>
      </c>
      <c r="J34" s="639" t="s">
        <v>86</v>
      </c>
      <c r="K34" s="649"/>
      <c r="L34" s="639" t="s">
        <v>86</v>
      </c>
      <c r="M34" s="639">
        <f>G34</f>
        <v>0</v>
      </c>
      <c r="N34" s="639">
        <f>K34</f>
        <v>0</v>
      </c>
      <c r="O34" s="659">
        <f>'Прил.10 прочие'!Z34</f>
        <v>0</v>
      </c>
      <c r="P34" s="659"/>
      <c r="Q34" s="639">
        <f t="shared" si="1"/>
        <v>0</v>
      </c>
      <c r="R34" s="634"/>
    </row>
    <row r="35" spans="1:19" s="636" customFormat="1" ht="19.5" customHeight="1" x14ac:dyDescent="0.25">
      <c r="A35" s="637" t="s">
        <v>497</v>
      </c>
      <c r="B35" s="648">
        <v>225</v>
      </c>
      <c r="C35" s="1035" t="s">
        <v>555</v>
      </c>
      <c r="D35" s="1035"/>
      <c r="E35" s="649"/>
      <c r="F35" s="649"/>
      <c r="G35" s="649"/>
      <c r="H35" s="642">
        <f>(E35+F35+G35)/3</f>
        <v>0</v>
      </c>
      <c r="I35" s="649"/>
      <c r="J35" s="649"/>
      <c r="K35" s="649"/>
      <c r="L35" s="642">
        <f>(I35+J35+K35)/3</f>
        <v>0</v>
      </c>
      <c r="M35" s="642">
        <f>H35</f>
        <v>0</v>
      </c>
      <c r="N35" s="642">
        <f>L35</f>
        <v>0</v>
      </c>
      <c r="O35" s="442">
        <f>'Прил.10 прочие'!Z22</f>
        <v>0</v>
      </c>
      <c r="P35" s="442"/>
      <c r="Q35" s="639">
        <f t="shared" si="1"/>
        <v>0</v>
      </c>
      <c r="R35" s="634"/>
    </row>
    <row r="36" spans="1:19" s="636" customFormat="1" ht="19.5" customHeight="1" x14ac:dyDescent="0.25">
      <c r="A36" s="637" t="s">
        <v>498</v>
      </c>
      <c r="B36" s="648">
        <v>226</v>
      </c>
      <c r="C36" s="1035"/>
      <c r="D36" s="1035"/>
      <c r="E36" s="649"/>
      <c r="F36" s="649"/>
      <c r="G36" s="649"/>
      <c r="H36" s="642">
        <f>(E36+F36+G36)/3</f>
        <v>0</v>
      </c>
      <c r="I36" s="649"/>
      <c r="J36" s="649"/>
      <c r="K36" s="649"/>
      <c r="L36" s="642">
        <f>(I36+J36+K36)/3</f>
        <v>0</v>
      </c>
      <c r="M36" s="642">
        <f>H36</f>
        <v>0</v>
      </c>
      <c r="N36" s="642">
        <f>L36</f>
        <v>0</v>
      </c>
      <c r="O36" s="442">
        <f>'Прил.10 прочие'!Z26</f>
        <v>0</v>
      </c>
      <c r="P36" s="442"/>
      <c r="Q36" s="639">
        <f t="shared" si="1"/>
        <v>0</v>
      </c>
      <c r="R36" s="634"/>
    </row>
    <row r="37" spans="1:19" s="636" customFormat="1" ht="66" customHeight="1" x14ac:dyDescent="0.25">
      <c r="A37" s="637" t="s">
        <v>505</v>
      </c>
      <c r="B37" s="648">
        <v>340</v>
      </c>
      <c r="C37" s="1035" t="s">
        <v>534</v>
      </c>
      <c r="D37" s="1035"/>
      <c r="E37" s="639" t="s">
        <v>86</v>
      </c>
      <c r="F37" s="639" t="s">
        <v>86</v>
      </c>
      <c r="G37" s="649"/>
      <c r="H37" s="639" t="s">
        <v>86</v>
      </c>
      <c r="I37" s="639" t="s">
        <v>86</v>
      </c>
      <c r="J37" s="639" t="s">
        <v>86</v>
      </c>
      <c r="K37" s="649"/>
      <c r="L37" s="639" t="s">
        <v>86</v>
      </c>
      <c r="M37" s="639">
        <f>G37</f>
        <v>0</v>
      </c>
      <c r="N37" s="639">
        <f>K37</f>
        <v>0</v>
      </c>
      <c r="O37" s="659">
        <f>'Прил.10 прочие'!Z42</f>
        <v>0</v>
      </c>
      <c r="P37" s="659"/>
      <c r="Q37" s="639">
        <f t="shared" si="1"/>
        <v>0</v>
      </c>
      <c r="R37" s="634"/>
    </row>
    <row r="38" spans="1:19" s="636" customFormat="1" ht="90" customHeight="1" x14ac:dyDescent="0.25">
      <c r="A38" s="637" t="s">
        <v>506</v>
      </c>
      <c r="B38" s="648">
        <v>340</v>
      </c>
      <c r="C38" s="1035" t="s">
        <v>556</v>
      </c>
      <c r="D38" s="1035"/>
      <c r="E38" s="639" t="s">
        <v>86</v>
      </c>
      <c r="F38" s="639" t="s">
        <v>86</v>
      </c>
      <c r="G38" s="649"/>
      <c r="H38" s="639" t="s">
        <v>86</v>
      </c>
      <c r="I38" s="639" t="s">
        <v>86</v>
      </c>
      <c r="J38" s="639" t="s">
        <v>86</v>
      </c>
      <c r="K38" s="649"/>
      <c r="L38" s="639" t="s">
        <v>86</v>
      </c>
      <c r="M38" s="639">
        <f>G38</f>
        <v>0</v>
      </c>
      <c r="N38" s="639">
        <f>K38</f>
        <v>0</v>
      </c>
      <c r="O38" s="642"/>
      <c r="P38" s="642"/>
      <c r="Q38" s="660">
        <f t="shared" si="1"/>
        <v>0</v>
      </c>
      <c r="R38" s="661"/>
      <c r="S38" s="661"/>
    </row>
    <row r="39" spans="1:19" s="636" customFormat="1" ht="88.9" customHeight="1" x14ac:dyDescent="0.25">
      <c r="A39" s="652" t="s">
        <v>557</v>
      </c>
      <c r="B39" s="648" t="s">
        <v>558</v>
      </c>
      <c r="C39" s="1035" t="s">
        <v>559</v>
      </c>
      <c r="D39" s="1035"/>
      <c r="E39" s="639" t="s">
        <v>86</v>
      </c>
      <c r="F39" s="639" t="s">
        <v>86</v>
      </c>
      <c r="G39" s="649"/>
      <c r="H39" s="639" t="s">
        <v>86</v>
      </c>
      <c r="I39" s="639" t="s">
        <v>86</v>
      </c>
      <c r="J39" s="639" t="s">
        <v>86</v>
      </c>
      <c r="K39" s="649"/>
      <c r="L39" s="639" t="s">
        <v>86</v>
      </c>
      <c r="M39" s="639">
        <f>G39</f>
        <v>0</v>
      </c>
      <c r="N39" s="639">
        <f>K39</f>
        <v>0</v>
      </c>
      <c r="O39" s="642"/>
      <c r="P39" s="639"/>
      <c r="Q39" s="660">
        <f t="shared" si="1"/>
        <v>0</v>
      </c>
      <c r="R39" s="661"/>
      <c r="S39" s="661"/>
    </row>
    <row r="40" spans="1:19" s="636" customFormat="1" ht="101.25" customHeight="1" x14ac:dyDescent="0.25">
      <c r="A40" s="652" t="s">
        <v>560</v>
      </c>
      <c r="B40" s="648" t="s">
        <v>561</v>
      </c>
      <c r="C40" s="1035" t="s">
        <v>658</v>
      </c>
      <c r="D40" s="1035"/>
      <c r="E40" s="639" t="s">
        <v>86</v>
      </c>
      <c r="F40" s="639" t="s">
        <v>86</v>
      </c>
      <c r="G40" s="649"/>
      <c r="H40" s="639" t="s">
        <v>86</v>
      </c>
      <c r="I40" s="639" t="s">
        <v>86</v>
      </c>
      <c r="J40" s="639" t="s">
        <v>86</v>
      </c>
      <c r="K40" s="649"/>
      <c r="L40" s="639" t="s">
        <v>86</v>
      </c>
      <c r="M40" s="639">
        <f>G40</f>
        <v>0</v>
      </c>
      <c r="N40" s="639">
        <f>K40</f>
        <v>0</v>
      </c>
      <c r="O40" s="642"/>
      <c r="P40" s="639"/>
      <c r="Q40" s="639">
        <f>(O40+P40)</f>
        <v>0</v>
      </c>
      <c r="R40" s="654"/>
    </row>
    <row r="41" spans="1:19" s="636" customFormat="1" ht="18" customHeight="1" x14ac:dyDescent="0.25">
      <c r="A41" s="643" t="s">
        <v>563</v>
      </c>
      <c r="B41" s="645"/>
      <c r="C41" s="1036"/>
      <c r="D41" s="1036"/>
      <c r="E41" s="646" t="s">
        <v>86</v>
      </c>
      <c r="F41" s="646" t="s">
        <v>86</v>
      </c>
      <c r="G41" s="646" t="s">
        <v>86</v>
      </c>
      <c r="H41" s="646" t="s">
        <v>86</v>
      </c>
      <c r="I41" s="646" t="s">
        <v>86</v>
      </c>
      <c r="J41" s="646" t="s">
        <v>86</v>
      </c>
      <c r="K41" s="646" t="s">
        <v>86</v>
      </c>
      <c r="L41" s="646" t="s">
        <v>86</v>
      </c>
      <c r="M41" s="647">
        <f>M33+M34+M35+M36+M37+M38+M39+M40</f>
        <v>0</v>
      </c>
      <c r="N41" s="647">
        <f>N33+N34+N35+N36+N37+N38+N39+N40</f>
        <v>0</v>
      </c>
      <c r="O41" s="647">
        <f>O33+O34+O35+O36+O37+O38+O39+O40</f>
        <v>0</v>
      </c>
      <c r="P41" s="647">
        <f>SUM(P33:P40)</f>
        <v>0</v>
      </c>
      <c r="Q41" s="647">
        <f>SUM(Q33:Q40)</f>
        <v>0</v>
      </c>
      <c r="R41" s="634"/>
    </row>
    <row r="42" spans="1:19" s="667" customFormat="1" ht="19.5" customHeight="1" x14ac:dyDescent="0.25">
      <c r="A42" s="662" t="s">
        <v>564</v>
      </c>
      <c r="B42" s="663"/>
      <c r="C42" s="1037"/>
      <c r="D42" s="1037"/>
      <c r="E42" s="664" t="s">
        <v>86</v>
      </c>
      <c r="F42" s="664" t="s">
        <v>86</v>
      </c>
      <c r="G42" s="664" t="s">
        <v>86</v>
      </c>
      <c r="H42" s="664" t="s">
        <v>86</v>
      </c>
      <c r="I42" s="664" t="s">
        <v>86</v>
      </c>
      <c r="J42" s="664" t="s">
        <v>86</v>
      </c>
      <c r="K42" s="664" t="s">
        <v>86</v>
      </c>
      <c r="L42" s="664" t="s">
        <v>86</v>
      </c>
      <c r="M42" s="665">
        <f>M18+M29+M41</f>
        <v>0</v>
      </c>
      <c r="N42" s="665">
        <f>N18+N29+N41</f>
        <v>0</v>
      </c>
      <c r="O42" s="665">
        <f>O18+O29+O41</f>
        <v>0</v>
      </c>
      <c r="P42" s="665">
        <f>P18+P29+P41</f>
        <v>0</v>
      </c>
      <c r="Q42" s="665">
        <f>Q18+Q29+Q41</f>
        <v>0</v>
      </c>
      <c r="R42" s="666"/>
    </row>
    <row r="43" spans="1:19" s="619" customFormat="1" ht="25.5" customHeight="1" x14ac:dyDescent="0.2">
      <c r="A43" s="1038" t="s">
        <v>565</v>
      </c>
      <c r="B43" s="1038"/>
      <c r="C43" s="1038"/>
      <c r="D43" s="1038"/>
      <c r="E43" s="1038"/>
      <c r="F43" s="1038"/>
      <c r="G43" s="1038"/>
      <c r="H43" s="1038"/>
      <c r="I43" s="1038"/>
      <c r="J43" s="1038"/>
      <c r="K43" s="1038"/>
      <c r="L43" s="1038"/>
      <c r="M43" s="1038"/>
      <c r="N43" s="1038"/>
      <c r="O43" s="1038"/>
      <c r="P43" s="1038"/>
      <c r="Q43" s="1038"/>
      <c r="R43" s="617"/>
    </row>
    <row r="44" spans="1:19" s="619" customFormat="1" ht="18" hidden="1" customHeight="1" x14ac:dyDescent="0.2">
      <c r="A44" s="1039" t="s">
        <v>566</v>
      </c>
      <c r="B44" s="1039"/>
      <c r="C44" s="1039"/>
      <c r="D44" s="1039"/>
      <c r="E44" s="1039"/>
      <c r="F44" s="1039"/>
      <c r="G44" s="1039"/>
      <c r="H44" s="1039"/>
      <c r="I44" s="1039"/>
      <c r="J44" s="1039"/>
      <c r="K44" s="1039"/>
      <c r="L44" s="1039"/>
      <c r="M44" s="1039"/>
      <c r="N44" s="1039"/>
      <c r="O44" s="1039"/>
      <c r="P44" s="1039"/>
      <c r="Q44" s="1039"/>
      <c r="R44" s="617"/>
    </row>
    <row r="45" spans="1:19" s="619" customFormat="1" ht="18" customHeight="1" x14ac:dyDescent="0.2">
      <c r="A45" s="1034" t="s">
        <v>567</v>
      </c>
      <c r="B45" s="1034"/>
      <c r="C45" s="1034"/>
      <c r="D45" s="1034"/>
      <c r="E45" s="1034"/>
      <c r="F45" s="1034"/>
      <c r="G45" s="1034"/>
      <c r="H45" s="1034"/>
      <c r="I45" s="1034"/>
      <c r="J45" s="1034"/>
      <c r="K45" s="1034"/>
      <c r="L45" s="1034"/>
      <c r="M45" s="1034"/>
      <c r="N45" s="1034"/>
      <c r="O45" s="1034"/>
      <c r="P45" s="1034"/>
      <c r="Q45" s="1034"/>
      <c r="R45" s="617"/>
    </row>
    <row r="46" spans="1:19" s="636" customFormat="1" ht="69" customHeight="1" x14ac:dyDescent="0.25">
      <c r="A46" s="637" t="s">
        <v>568</v>
      </c>
      <c r="B46" s="648"/>
      <c r="C46" s="1035" t="s">
        <v>569</v>
      </c>
      <c r="D46" s="1035"/>
      <c r="E46" s="668"/>
      <c r="F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34"/>
    </row>
    <row r="47" spans="1:19" s="636" customFormat="1" ht="24" customHeight="1" x14ac:dyDescent="0.25">
      <c r="A47" s="640" t="s">
        <v>530</v>
      </c>
      <c r="B47" s="648">
        <v>211</v>
      </c>
      <c r="C47" s="1035"/>
      <c r="D47" s="1035"/>
      <c r="E47" s="639" t="s">
        <v>86</v>
      </c>
      <c r="F47" s="639" t="s">
        <v>86</v>
      </c>
      <c r="G47" s="639" t="s">
        <v>86</v>
      </c>
      <c r="H47" s="639" t="s">
        <v>86</v>
      </c>
      <c r="I47" s="639" t="s">
        <v>86</v>
      </c>
      <c r="J47" s="639" t="s">
        <v>86</v>
      </c>
      <c r="K47" s="639" t="s">
        <v>86</v>
      </c>
      <c r="L47" s="639" t="s">
        <v>86</v>
      </c>
      <c r="M47" s="641"/>
      <c r="N47" s="641"/>
      <c r="O47" s="641">
        <f>'Прил.8 ст.211'!AK110</f>
        <v>0</v>
      </c>
      <c r="P47" s="641"/>
      <c r="Q47" s="639">
        <f>O47+P47</f>
        <v>0</v>
      </c>
      <c r="R47" s="654"/>
    </row>
    <row r="48" spans="1:19" s="636" customFormat="1" ht="23.25" customHeight="1" x14ac:dyDescent="0.25">
      <c r="A48" s="640" t="s">
        <v>531</v>
      </c>
      <c r="B48" s="648">
        <v>213</v>
      </c>
      <c r="C48" s="1035"/>
      <c r="D48" s="1035"/>
      <c r="E48" s="639" t="s">
        <v>86</v>
      </c>
      <c r="F48" s="639" t="s">
        <v>86</v>
      </c>
      <c r="G48" s="639" t="s">
        <v>86</v>
      </c>
      <c r="H48" s="639" t="s">
        <v>86</v>
      </c>
      <c r="I48" s="639" t="s">
        <v>86</v>
      </c>
      <c r="J48" s="639" t="s">
        <v>86</v>
      </c>
      <c r="K48" s="639" t="s">
        <v>86</v>
      </c>
      <c r="L48" s="639" t="s">
        <v>86</v>
      </c>
      <c r="M48" s="642">
        <f>M47*30.2%</f>
        <v>0</v>
      </c>
      <c r="N48" s="642">
        <f>N47*30.2%</f>
        <v>0</v>
      </c>
      <c r="O48" s="642">
        <f>O47*30.2%</f>
        <v>0</v>
      </c>
      <c r="P48" s="642">
        <f>P47*30.2%</f>
        <v>0</v>
      </c>
      <c r="Q48" s="639">
        <f>O48+P48</f>
        <v>0</v>
      </c>
      <c r="R48" s="654"/>
    </row>
    <row r="49" spans="1:18" s="636" customFormat="1" ht="16.5" customHeight="1" x14ac:dyDescent="0.25">
      <c r="A49" s="643" t="s">
        <v>570</v>
      </c>
      <c r="B49" s="644"/>
      <c r="C49" s="1031"/>
      <c r="D49" s="1031"/>
      <c r="E49" s="646" t="s">
        <v>86</v>
      </c>
      <c r="F49" s="646" t="s">
        <v>86</v>
      </c>
      <c r="G49" s="646" t="s">
        <v>86</v>
      </c>
      <c r="H49" s="646" t="s">
        <v>86</v>
      </c>
      <c r="I49" s="646" t="s">
        <v>86</v>
      </c>
      <c r="J49" s="646" t="s">
        <v>86</v>
      </c>
      <c r="K49" s="646" t="s">
        <v>86</v>
      </c>
      <c r="L49" s="646" t="s">
        <v>86</v>
      </c>
      <c r="M49" s="647">
        <f>M47+M48</f>
        <v>0</v>
      </c>
      <c r="N49" s="647">
        <f>N47+N48</f>
        <v>0</v>
      </c>
      <c r="O49" s="647">
        <f>O47+O48</f>
        <v>0</v>
      </c>
      <c r="P49" s="647">
        <f>P47+P48</f>
        <v>0</v>
      </c>
      <c r="Q49" s="647">
        <f>Q47+Q48</f>
        <v>0</v>
      </c>
      <c r="R49" s="634"/>
    </row>
    <row r="50" spans="1:18" s="619" customFormat="1" ht="21.75" hidden="1" customHeight="1" x14ac:dyDescent="0.2">
      <c r="A50" s="1034" t="s">
        <v>571</v>
      </c>
      <c r="B50" s="1034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1034"/>
      <c r="P50" s="1034"/>
      <c r="Q50" s="1034"/>
      <c r="R50" s="617"/>
    </row>
    <row r="51" spans="1:18" s="619" customFormat="1" ht="18" customHeight="1" x14ac:dyDescent="0.2">
      <c r="A51" s="1034" t="s">
        <v>572</v>
      </c>
      <c r="B51" s="1034"/>
      <c r="C51" s="1034"/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1034"/>
      <c r="P51" s="1034"/>
      <c r="Q51" s="1034"/>
      <c r="R51" s="617"/>
    </row>
    <row r="52" spans="1:18" s="636" customFormat="1" ht="36" customHeight="1" x14ac:dyDescent="0.25">
      <c r="A52" s="637" t="s">
        <v>535</v>
      </c>
      <c r="B52" s="648">
        <v>223</v>
      </c>
      <c r="C52" s="1035" t="s">
        <v>536</v>
      </c>
      <c r="D52" s="1035"/>
      <c r="E52" s="649"/>
      <c r="F52" s="649"/>
      <c r="G52" s="649"/>
      <c r="H52" s="639">
        <f>(E52+F52+G52)/3</f>
        <v>0</v>
      </c>
      <c r="I52" s="649"/>
      <c r="J52" s="649"/>
      <c r="K52" s="649"/>
      <c r="L52" s="639">
        <f>(I52+J52+K52)/3</f>
        <v>0</v>
      </c>
      <c r="M52" s="639">
        <f>H52</f>
        <v>0</v>
      </c>
      <c r="N52" s="639">
        <f>L52</f>
        <v>0</v>
      </c>
      <c r="O52" s="642">
        <f>H52*Q61</f>
        <v>0</v>
      </c>
      <c r="P52" s="651"/>
      <c r="Q52" s="639">
        <f t="shared" ref="Q52:Q58" si="2">SUM(O52+P52)</f>
        <v>0</v>
      </c>
      <c r="R52" s="634"/>
    </row>
    <row r="53" spans="1:18" s="636" customFormat="1" ht="42.75" customHeight="1" x14ac:dyDescent="0.25">
      <c r="A53" s="652" t="s">
        <v>537</v>
      </c>
      <c r="B53" s="648" t="s">
        <v>538</v>
      </c>
      <c r="C53" s="1035" t="s">
        <v>539</v>
      </c>
      <c r="D53" s="1035"/>
      <c r="E53" s="639" t="s">
        <v>86</v>
      </c>
      <c r="F53" s="639" t="s">
        <v>86</v>
      </c>
      <c r="G53" s="639" t="s">
        <v>86</v>
      </c>
      <c r="H53" s="639" t="s">
        <v>86</v>
      </c>
      <c r="I53" s="639" t="s">
        <v>86</v>
      </c>
      <c r="J53" s="639" t="s">
        <v>86</v>
      </c>
      <c r="K53" s="639" t="s">
        <v>86</v>
      </c>
      <c r="L53" s="639" t="s">
        <v>86</v>
      </c>
      <c r="M53" s="653">
        <f>'Прил.7 лимиты'!E11*'10'!Q61</f>
        <v>0</v>
      </c>
      <c r="N53" s="653">
        <f>'Прил.7 лимиты'!E11*'10'!Q61</f>
        <v>0</v>
      </c>
      <c r="O53" s="653">
        <f>'Прил.7 лимиты'!E11*'10'!$Q$61</f>
        <v>0</v>
      </c>
      <c r="P53" s="653"/>
      <c r="Q53" s="639">
        <f t="shared" si="2"/>
        <v>0</v>
      </c>
      <c r="R53" s="654"/>
    </row>
    <row r="54" spans="1:18" s="636" customFormat="1" ht="30.75" customHeight="1" x14ac:dyDescent="0.25">
      <c r="A54" s="652" t="s">
        <v>540</v>
      </c>
      <c r="B54" s="648" t="s">
        <v>541</v>
      </c>
      <c r="C54" s="1035"/>
      <c r="D54" s="1035"/>
      <c r="E54" s="639" t="s">
        <v>86</v>
      </c>
      <c r="F54" s="639" t="s">
        <v>86</v>
      </c>
      <c r="G54" s="639" t="s">
        <v>86</v>
      </c>
      <c r="H54" s="639" t="s">
        <v>86</v>
      </c>
      <c r="I54" s="639" t="s">
        <v>86</v>
      </c>
      <c r="J54" s="639" t="s">
        <v>86</v>
      </c>
      <c r="K54" s="639" t="s">
        <v>86</v>
      </c>
      <c r="L54" s="639" t="s">
        <v>86</v>
      </c>
      <c r="M54" s="653">
        <f>'Прил.7 лимиты'!N11*'10'!Q61</f>
        <v>0</v>
      </c>
      <c r="N54" s="653">
        <f>'Прил.7 лимиты'!N13*'10'!Q61</f>
        <v>0</v>
      </c>
      <c r="O54" s="653">
        <f>'Прил.7 лимиты'!N11*'10'!$Q$61</f>
        <v>0</v>
      </c>
      <c r="P54" s="715"/>
      <c r="Q54" s="639">
        <f t="shared" si="2"/>
        <v>0</v>
      </c>
      <c r="R54" s="654"/>
    </row>
    <row r="55" spans="1:18" s="636" customFormat="1" ht="35.25" customHeight="1" x14ac:dyDescent="0.25">
      <c r="A55" s="652" t="s">
        <v>542</v>
      </c>
      <c r="B55" s="648" t="s">
        <v>543</v>
      </c>
      <c r="C55" s="1035" t="s">
        <v>536</v>
      </c>
      <c r="D55" s="1035"/>
      <c r="E55" s="649"/>
      <c r="F55" s="649"/>
      <c r="G55" s="649"/>
      <c r="H55" s="642">
        <f>(E55+F55+G55)/3</f>
        <v>0</v>
      </c>
      <c r="I55" s="649"/>
      <c r="J55" s="649"/>
      <c r="K55" s="649"/>
      <c r="L55" s="642">
        <f>(I55+J55+K55)/3</f>
        <v>0</v>
      </c>
      <c r="M55" s="642">
        <f>H55</f>
        <v>0</v>
      </c>
      <c r="N55" s="642">
        <f>L55</f>
        <v>0</v>
      </c>
      <c r="O55" s="653">
        <f>'Прил.7 лимиты'!Q11*'10'!$Q$61</f>
        <v>0</v>
      </c>
      <c r="P55" s="653"/>
      <c r="Q55" s="639">
        <f t="shared" si="2"/>
        <v>0</v>
      </c>
      <c r="R55" s="654"/>
    </row>
    <row r="56" spans="1:18" s="636" customFormat="1" ht="21" customHeight="1" x14ac:dyDescent="0.25">
      <c r="A56" s="652" t="s">
        <v>494</v>
      </c>
      <c r="B56" s="648" t="s">
        <v>496</v>
      </c>
      <c r="C56" s="1035" t="s">
        <v>546</v>
      </c>
      <c r="D56" s="1035"/>
      <c r="E56" s="639" t="s">
        <v>86</v>
      </c>
      <c r="F56" s="639" t="s">
        <v>86</v>
      </c>
      <c r="G56" s="639" t="s">
        <v>86</v>
      </c>
      <c r="H56" s="639" t="s">
        <v>86</v>
      </c>
      <c r="I56" s="639" t="s">
        <v>86</v>
      </c>
      <c r="J56" s="639" t="s">
        <v>86</v>
      </c>
      <c r="K56" s="639" t="s">
        <v>86</v>
      </c>
      <c r="L56" s="639" t="s">
        <v>86</v>
      </c>
      <c r="M56" s="642">
        <f>'Прил.10 прочие'!Z19</f>
        <v>0</v>
      </c>
      <c r="N56" s="642">
        <f>'Прил.10 прочие'!BB19</f>
        <v>0</v>
      </c>
      <c r="O56" s="642">
        <f>'Прил.10 прочие'!Z19</f>
        <v>0</v>
      </c>
      <c r="P56" s="639"/>
      <c r="Q56" s="639">
        <f t="shared" si="2"/>
        <v>0</v>
      </c>
      <c r="R56" s="634"/>
    </row>
    <row r="57" spans="1:18" s="636" customFormat="1" ht="21.75" customHeight="1" x14ac:dyDescent="0.25">
      <c r="A57" s="652" t="s">
        <v>547</v>
      </c>
      <c r="B57" s="648" t="s">
        <v>548</v>
      </c>
      <c r="C57" s="1035"/>
      <c r="D57" s="1035"/>
      <c r="E57" s="639" t="s">
        <v>86</v>
      </c>
      <c r="F57" s="639" t="s">
        <v>86</v>
      </c>
      <c r="G57" s="639" t="s">
        <v>86</v>
      </c>
      <c r="H57" s="639" t="s">
        <v>86</v>
      </c>
      <c r="I57" s="639" t="s">
        <v>86</v>
      </c>
      <c r="J57" s="639" t="s">
        <v>86</v>
      </c>
      <c r="K57" s="639" t="s">
        <v>86</v>
      </c>
      <c r="L57" s="639" t="s">
        <v>86</v>
      </c>
      <c r="M57" s="639">
        <f>'Прил.10 прочие'!Z31</f>
        <v>0</v>
      </c>
      <c r="N57" s="639">
        <f>'Прил.10 прочие'!BB31</f>
        <v>0</v>
      </c>
      <c r="O57" s="639">
        <f>'Прил.10 прочие'!Z31</f>
        <v>0</v>
      </c>
      <c r="P57" s="639"/>
      <c r="Q57" s="639">
        <f t="shared" si="2"/>
        <v>0</v>
      </c>
      <c r="R57" s="634"/>
    </row>
    <row r="58" spans="1:18" s="636" customFormat="1" ht="22.15" customHeight="1" x14ac:dyDescent="0.25">
      <c r="A58" s="652" t="s">
        <v>549</v>
      </c>
      <c r="B58" s="648" t="s">
        <v>550</v>
      </c>
      <c r="C58" s="1035"/>
      <c r="D58" s="1035"/>
      <c r="E58" s="639" t="s">
        <v>86</v>
      </c>
      <c r="F58" s="639" t="s">
        <v>86</v>
      </c>
      <c r="G58" s="639" t="s">
        <v>86</v>
      </c>
      <c r="H58" s="639" t="s">
        <v>86</v>
      </c>
      <c r="I58" s="639" t="s">
        <v>86</v>
      </c>
      <c r="J58" s="639" t="s">
        <v>86</v>
      </c>
      <c r="K58" s="639" t="s">
        <v>86</v>
      </c>
      <c r="L58" s="639" t="s">
        <v>86</v>
      </c>
      <c r="M58" s="651">
        <f>'Прил.7 лимиты'!H10*'10'!Q61</f>
        <v>0</v>
      </c>
      <c r="N58" s="651">
        <f>'Прил.7 лимиты'!H12*'10'!Q61</f>
        <v>0</v>
      </c>
      <c r="O58" s="642">
        <f>'Прил.7 лимиты'!H10*Q61</f>
        <v>0</v>
      </c>
      <c r="P58" s="642"/>
      <c r="Q58" s="639">
        <f t="shared" si="2"/>
        <v>0</v>
      </c>
      <c r="R58" s="634"/>
    </row>
    <row r="59" spans="1:18" s="636" customFormat="1" ht="15.75" x14ac:dyDescent="0.25">
      <c r="A59" s="643" t="s">
        <v>573</v>
      </c>
      <c r="B59" s="645"/>
      <c r="C59" s="1031"/>
      <c r="D59" s="1031"/>
      <c r="E59" s="646" t="s">
        <v>86</v>
      </c>
      <c r="F59" s="646" t="s">
        <v>86</v>
      </c>
      <c r="G59" s="646" t="s">
        <v>86</v>
      </c>
      <c r="H59" s="646" t="s">
        <v>86</v>
      </c>
      <c r="I59" s="646" t="s">
        <v>86</v>
      </c>
      <c r="J59" s="646" t="s">
        <v>86</v>
      </c>
      <c r="K59" s="646" t="s">
        <v>86</v>
      </c>
      <c r="L59" s="646" t="s">
        <v>86</v>
      </c>
      <c r="M59" s="646">
        <f>M52+M53+M54+M55+M56+M57+M58</f>
        <v>0</v>
      </c>
      <c r="N59" s="646">
        <f>N52+N53+N54+N55+N56+N57+N58</f>
        <v>0</v>
      </c>
      <c r="O59" s="646">
        <f>O52+O53+O54+O55+O56+O57+O58</f>
        <v>0</v>
      </c>
      <c r="P59" s="646">
        <f>SUM(P52:P58)</f>
        <v>0</v>
      </c>
      <c r="Q59" s="646">
        <f>SUM(Q52:Q58)</f>
        <v>0</v>
      </c>
      <c r="R59" s="634"/>
    </row>
    <row r="60" spans="1:18" s="636" customFormat="1" ht="18" customHeight="1" x14ac:dyDescent="0.25">
      <c r="A60" s="1032" t="s">
        <v>574</v>
      </c>
      <c r="B60" s="1032"/>
      <c r="C60" s="1032"/>
      <c r="D60" s="1032"/>
      <c r="E60" s="1032"/>
      <c r="F60" s="1032"/>
      <c r="G60" s="1032"/>
      <c r="H60" s="1032"/>
      <c r="I60" s="1032"/>
      <c r="J60" s="1032"/>
      <c r="K60" s="1032"/>
      <c r="L60" s="1032"/>
      <c r="M60" s="1032"/>
      <c r="N60" s="1032"/>
      <c r="O60" s="1032"/>
      <c r="P60" s="1032"/>
      <c r="Q60" s="670">
        <f>'Прил.8 ст.211'!AK111</f>
        <v>0</v>
      </c>
      <c r="R60" s="634"/>
    </row>
    <row r="61" spans="1:18" s="636" customFormat="1" ht="18" customHeight="1" x14ac:dyDescent="0.25">
      <c r="A61" s="1032" t="s">
        <v>553</v>
      </c>
      <c r="B61" s="1032"/>
      <c r="C61" s="1032"/>
      <c r="D61" s="1032"/>
      <c r="E61" s="1032"/>
      <c r="F61" s="1032"/>
      <c r="G61" s="1032"/>
      <c r="H61" s="1032"/>
      <c r="I61" s="1032"/>
      <c r="J61" s="1032"/>
      <c r="K61" s="1032"/>
      <c r="L61" s="1032"/>
      <c r="M61" s="1032"/>
      <c r="N61" s="1032"/>
      <c r="O61" s="1032"/>
      <c r="P61" s="1032"/>
      <c r="Q61" s="672">
        <f>'Прил.4 площади'!M137</f>
        <v>0</v>
      </c>
      <c r="R61" s="634"/>
    </row>
    <row r="62" spans="1:18" s="619" customFormat="1" ht="18" customHeight="1" x14ac:dyDescent="0.2">
      <c r="A62" s="1034" t="s">
        <v>575</v>
      </c>
      <c r="B62" s="1034"/>
      <c r="C62" s="1034"/>
      <c r="D62" s="1034"/>
      <c r="E62" s="1034"/>
      <c r="F62" s="1034"/>
      <c r="G62" s="1034"/>
      <c r="H62" s="1034"/>
      <c r="I62" s="1034"/>
      <c r="J62" s="1034"/>
      <c r="K62" s="1034"/>
      <c r="L62" s="1034"/>
      <c r="M62" s="1034"/>
      <c r="N62" s="1034"/>
      <c r="O62" s="1034"/>
      <c r="P62" s="1034"/>
      <c r="Q62" s="1034"/>
      <c r="R62" s="617"/>
    </row>
    <row r="63" spans="1:18" s="636" customFormat="1" ht="15" customHeight="1" x14ac:dyDescent="0.25">
      <c r="A63" s="637" t="s">
        <v>491</v>
      </c>
      <c r="B63" s="648">
        <v>212</v>
      </c>
      <c r="C63" s="1035" t="s">
        <v>534</v>
      </c>
      <c r="D63" s="1035"/>
      <c r="E63" s="639" t="s">
        <v>86</v>
      </c>
      <c r="F63" s="639" t="s">
        <v>86</v>
      </c>
      <c r="G63" s="649"/>
      <c r="H63" s="639" t="s">
        <v>86</v>
      </c>
      <c r="I63" s="639" t="s">
        <v>86</v>
      </c>
      <c r="J63" s="639" t="s">
        <v>86</v>
      </c>
      <c r="K63" s="649"/>
      <c r="L63" s="639" t="s">
        <v>86</v>
      </c>
      <c r="M63" s="639">
        <f>G63</f>
        <v>0</v>
      </c>
      <c r="N63" s="639">
        <f>K63</f>
        <v>0</v>
      </c>
      <c r="O63" s="659">
        <f>'Прил.10 прочие'!Z7</f>
        <v>0</v>
      </c>
      <c r="P63" s="659"/>
      <c r="Q63" s="639">
        <f>O63+P63</f>
        <v>0</v>
      </c>
      <c r="R63" s="634"/>
    </row>
    <row r="64" spans="1:18" s="636" customFormat="1" ht="15.75" x14ac:dyDescent="0.25">
      <c r="A64" s="637" t="s">
        <v>493</v>
      </c>
      <c r="B64" s="648">
        <v>221</v>
      </c>
      <c r="C64" s="1035"/>
      <c r="D64" s="1035"/>
      <c r="E64" s="639" t="s">
        <v>86</v>
      </c>
      <c r="F64" s="639" t="s">
        <v>86</v>
      </c>
      <c r="G64" s="649"/>
      <c r="H64" s="639" t="s">
        <v>86</v>
      </c>
      <c r="I64" s="639" t="s">
        <v>86</v>
      </c>
      <c r="J64" s="639" t="s">
        <v>86</v>
      </c>
      <c r="K64" s="649"/>
      <c r="L64" s="639" t="s">
        <v>86</v>
      </c>
      <c r="M64" s="639">
        <f>G64</f>
        <v>0</v>
      </c>
      <c r="N64" s="639">
        <f>K64</f>
        <v>0</v>
      </c>
      <c r="O64" s="659">
        <f>'Прил.10 прочие'!Z11</f>
        <v>0</v>
      </c>
      <c r="P64" s="659"/>
      <c r="Q64" s="639">
        <f>O64+P64</f>
        <v>0</v>
      </c>
      <c r="R64" s="634"/>
    </row>
    <row r="65" spans="1:24" s="636" customFormat="1" ht="15.75" x14ac:dyDescent="0.25">
      <c r="A65" s="637" t="s">
        <v>494</v>
      </c>
      <c r="B65" s="648">
        <v>222</v>
      </c>
      <c r="C65" s="1035"/>
      <c r="D65" s="1035"/>
      <c r="E65" s="639" t="s">
        <v>86</v>
      </c>
      <c r="F65" s="639" t="s">
        <v>86</v>
      </c>
      <c r="G65" s="649"/>
      <c r="H65" s="639" t="s">
        <v>86</v>
      </c>
      <c r="I65" s="639" t="s">
        <v>86</v>
      </c>
      <c r="J65" s="639" t="s">
        <v>86</v>
      </c>
      <c r="K65" s="649"/>
      <c r="L65" s="639" t="s">
        <v>86</v>
      </c>
      <c r="M65" s="639">
        <f>G65</f>
        <v>0</v>
      </c>
      <c r="N65" s="639">
        <f>K65</f>
        <v>0</v>
      </c>
      <c r="O65" s="659">
        <f>'Прил.10 прочие'!Z15</f>
        <v>0</v>
      </c>
      <c r="P65" s="659"/>
      <c r="Q65" s="639">
        <f>O65+P65</f>
        <v>0</v>
      </c>
      <c r="R65" s="634"/>
    </row>
    <row r="66" spans="1:24" s="636" customFormat="1" ht="17.25" customHeight="1" x14ac:dyDescent="0.25">
      <c r="A66" s="637" t="s">
        <v>576</v>
      </c>
      <c r="B66" s="648">
        <v>224</v>
      </c>
      <c r="C66" s="1035"/>
      <c r="D66" s="1035"/>
      <c r="E66" s="639" t="s">
        <v>86</v>
      </c>
      <c r="F66" s="639" t="s">
        <v>86</v>
      </c>
      <c r="G66" s="649"/>
      <c r="H66" s="639" t="s">
        <v>86</v>
      </c>
      <c r="I66" s="639" t="s">
        <v>86</v>
      </c>
      <c r="J66" s="639" t="s">
        <v>86</v>
      </c>
      <c r="K66" s="649"/>
      <c r="L66" s="639" t="s">
        <v>86</v>
      </c>
      <c r="M66" s="639">
        <f>G66</f>
        <v>0</v>
      </c>
      <c r="N66" s="639">
        <f>K66</f>
        <v>0</v>
      </c>
      <c r="O66" s="641"/>
      <c r="P66" s="649"/>
      <c r="Q66" s="639">
        <f>O66+P66</f>
        <v>0</v>
      </c>
      <c r="R66" s="634"/>
    </row>
    <row r="67" spans="1:24" s="636" customFormat="1" ht="17.25" customHeight="1" x14ac:dyDescent="0.25">
      <c r="A67" s="637" t="s">
        <v>497</v>
      </c>
      <c r="B67" s="648">
        <v>225</v>
      </c>
      <c r="C67" s="1035" t="s">
        <v>555</v>
      </c>
      <c r="D67" s="1035"/>
      <c r="E67" s="649"/>
      <c r="F67" s="649"/>
      <c r="G67" s="649"/>
      <c r="H67" s="639">
        <f>(E67+F67+G67)/3</f>
        <v>0</v>
      </c>
      <c r="I67" s="649"/>
      <c r="J67" s="649"/>
      <c r="K67" s="649"/>
      <c r="L67" s="639">
        <f>(I67+J67+K67)/3</f>
        <v>0</v>
      </c>
      <c r="M67" s="639">
        <f>H67</f>
        <v>0</v>
      </c>
      <c r="N67" s="639">
        <f>L67</f>
        <v>0</v>
      </c>
      <c r="O67" s="659">
        <f>'Прил.10 прочие'!Z23</f>
        <v>0</v>
      </c>
      <c r="P67" s="659"/>
      <c r="Q67" s="639">
        <f>O67+P67</f>
        <v>0</v>
      </c>
      <c r="R67" s="634"/>
    </row>
    <row r="68" spans="1:24" s="636" customFormat="1" ht="15.75" customHeight="1" x14ac:dyDescent="0.25">
      <c r="A68" s="637" t="s">
        <v>577</v>
      </c>
      <c r="B68" s="648" t="s">
        <v>578</v>
      </c>
      <c r="C68" s="1035"/>
      <c r="D68" s="1035"/>
      <c r="E68" s="1030" t="s">
        <v>579</v>
      </c>
      <c r="F68" s="1030"/>
      <c r="G68" s="1030"/>
      <c r="H68" s="1030"/>
      <c r="I68" s="649"/>
      <c r="J68" s="649"/>
      <c r="K68" s="649"/>
      <c r="L68" s="639">
        <f>(I68+J68+K68)/3</f>
        <v>0</v>
      </c>
      <c r="M68" s="639"/>
      <c r="N68" s="639">
        <f>L68</f>
        <v>0</v>
      </c>
      <c r="O68" s="642"/>
      <c r="P68" s="639"/>
      <c r="Q68" s="639">
        <f>P68</f>
        <v>0</v>
      </c>
      <c r="R68" s="634"/>
    </row>
    <row r="69" spans="1:24" s="636" customFormat="1" ht="18" customHeight="1" x14ac:dyDescent="0.25">
      <c r="A69" s="637" t="s">
        <v>498</v>
      </c>
      <c r="B69" s="648">
        <v>226</v>
      </c>
      <c r="C69" s="1035"/>
      <c r="D69" s="1035"/>
      <c r="E69" s="649"/>
      <c r="F69" s="649"/>
      <c r="G69" s="649"/>
      <c r="H69" s="639">
        <f>(E69+F69+G69)/3</f>
        <v>0</v>
      </c>
      <c r="I69" s="649"/>
      <c r="J69" s="649"/>
      <c r="K69" s="649"/>
      <c r="L69" s="639">
        <f>(I69+J69+K69)/3</f>
        <v>0</v>
      </c>
      <c r="M69" s="639">
        <f>H69</f>
        <v>0</v>
      </c>
      <c r="N69" s="639">
        <f>L69</f>
        <v>0</v>
      </c>
      <c r="O69" s="659">
        <f>'Прил.10 прочие'!Z27</f>
        <v>0</v>
      </c>
      <c r="P69" s="659"/>
      <c r="Q69" s="639">
        <f>O69+P69</f>
        <v>0</v>
      </c>
      <c r="R69" s="634"/>
    </row>
    <row r="70" spans="1:24" s="636" customFormat="1" ht="33.75" customHeight="1" x14ac:dyDescent="0.25">
      <c r="A70" s="637" t="s">
        <v>580</v>
      </c>
      <c r="B70" s="648" t="s">
        <v>431</v>
      </c>
      <c r="C70" s="1029" t="s">
        <v>581</v>
      </c>
      <c r="D70" s="1029"/>
      <c r="E70" s="649"/>
      <c r="F70" s="649"/>
      <c r="G70" s="649"/>
      <c r="H70" s="639">
        <f>(E70+F70+G70)/3</f>
        <v>0</v>
      </c>
      <c r="I70" s="649"/>
      <c r="J70" s="649"/>
      <c r="K70" s="649"/>
      <c r="L70" s="639">
        <f>(I70+J70+K70)/3</f>
        <v>0</v>
      </c>
      <c r="M70" s="639">
        <f>H70</f>
        <v>0</v>
      </c>
      <c r="N70" s="639">
        <f>L70</f>
        <v>0</v>
      </c>
      <c r="O70" s="435">
        <f>'Прил.10 прочие'!Z49</f>
        <v>0</v>
      </c>
      <c r="P70" s="642"/>
      <c r="Q70" s="639">
        <f>O70+P70</f>
        <v>0</v>
      </c>
      <c r="R70" s="634"/>
    </row>
    <row r="71" spans="1:24" s="636" customFormat="1" ht="67.5" customHeight="1" x14ac:dyDescent="0.25">
      <c r="A71" s="637" t="s">
        <v>502</v>
      </c>
      <c r="B71" s="648" t="s">
        <v>431</v>
      </c>
      <c r="C71" s="1029"/>
      <c r="D71" s="1029"/>
      <c r="E71" s="639" t="s">
        <v>86</v>
      </c>
      <c r="F71" s="639" t="s">
        <v>86</v>
      </c>
      <c r="G71" s="639" t="s">
        <v>86</v>
      </c>
      <c r="H71" s="639" t="s">
        <v>86</v>
      </c>
      <c r="I71" s="639" t="s">
        <v>86</v>
      </c>
      <c r="J71" s="639" t="s">
        <v>86</v>
      </c>
      <c r="K71" s="639" t="s">
        <v>86</v>
      </c>
      <c r="L71" s="639" t="s">
        <v>86</v>
      </c>
      <c r="M71" s="642">
        <f>'Прил.10 прочие'!Z36</f>
        <v>0</v>
      </c>
      <c r="N71" s="642">
        <f>'Прил.10 прочие'!BB36</f>
        <v>0</v>
      </c>
      <c r="O71" s="435">
        <f>'Прил.10 прочие'!Z36</f>
        <v>0</v>
      </c>
      <c r="P71" s="642"/>
      <c r="Q71" s="639">
        <f>O71+P71</f>
        <v>0</v>
      </c>
      <c r="R71" s="634"/>
    </row>
    <row r="72" spans="1:24" s="636" customFormat="1" ht="33" customHeight="1" x14ac:dyDescent="0.25">
      <c r="A72" s="637" t="s">
        <v>582</v>
      </c>
      <c r="B72" s="648" t="s">
        <v>426</v>
      </c>
      <c r="C72" s="1029"/>
      <c r="D72" s="1029"/>
      <c r="E72" s="639" t="s">
        <v>86</v>
      </c>
      <c r="F72" s="639" t="s">
        <v>86</v>
      </c>
      <c r="G72" s="639" t="s">
        <v>86</v>
      </c>
      <c r="H72" s="639" t="s">
        <v>86</v>
      </c>
      <c r="I72" s="639" t="s">
        <v>86</v>
      </c>
      <c r="J72" s="639" t="s">
        <v>86</v>
      </c>
      <c r="K72" s="639" t="s">
        <v>86</v>
      </c>
      <c r="L72" s="639" t="s">
        <v>86</v>
      </c>
      <c r="M72" s="642">
        <f>'Прил.10 прочие'!Z37</f>
        <v>0</v>
      </c>
      <c r="N72" s="642">
        <f>'Прил.10 прочие'!BB37</f>
        <v>0</v>
      </c>
      <c r="O72" s="435">
        <f>'Прил.10 прочие'!Z37</f>
        <v>0</v>
      </c>
      <c r="P72" s="642"/>
      <c r="Q72" s="639">
        <f>(O72+P72)</f>
        <v>0</v>
      </c>
      <c r="R72" s="654"/>
    </row>
    <row r="73" spans="1:24" s="636" customFormat="1" ht="17.25" customHeight="1" x14ac:dyDescent="0.25">
      <c r="A73" s="637" t="s">
        <v>503</v>
      </c>
      <c r="B73" s="648">
        <v>310</v>
      </c>
      <c r="C73" s="1030" t="s">
        <v>534</v>
      </c>
      <c r="D73" s="1030"/>
      <c r="E73" s="545" t="s">
        <v>86</v>
      </c>
      <c r="F73" s="545" t="s">
        <v>86</v>
      </c>
      <c r="G73" s="673"/>
      <c r="H73" s="639" t="s">
        <v>86</v>
      </c>
      <c r="I73" s="547"/>
      <c r="J73" s="547"/>
      <c r="K73" s="548"/>
      <c r="L73" s="639" t="s">
        <v>86</v>
      </c>
      <c r="M73" s="639">
        <f>G73</f>
        <v>0</v>
      </c>
      <c r="N73" s="639">
        <f>K73</f>
        <v>0</v>
      </c>
      <c r="O73" s="674">
        <f>'Прил.10 прочие'!Z39</f>
        <v>0</v>
      </c>
      <c r="P73" s="674"/>
      <c r="Q73" s="639">
        <f>O73+P73</f>
        <v>0</v>
      </c>
      <c r="R73" s="634"/>
    </row>
    <row r="74" spans="1:24" s="636" customFormat="1" ht="18" customHeight="1" x14ac:dyDescent="0.25">
      <c r="A74" s="637" t="s">
        <v>583</v>
      </c>
      <c r="B74" s="648">
        <v>340</v>
      </c>
      <c r="C74" s="1030"/>
      <c r="D74" s="1030"/>
      <c r="E74" s="639" t="s">
        <v>86</v>
      </c>
      <c r="F74" s="639" t="s">
        <v>86</v>
      </c>
      <c r="G74" s="649"/>
      <c r="H74" s="639" t="s">
        <v>86</v>
      </c>
      <c r="I74" s="639" t="s">
        <v>86</v>
      </c>
      <c r="J74" s="639" t="s">
        <v>86</v>
      </c>
      <c r="K74" s="649"/>
      <c r="L74" s="639" t="s">
        <v>86</v>
      </c>
      <c r="M74" s="639">
        <f>G74</f>
        <v>0</v>
      </c>
      <c r="N74" s="639">
        <f>K74</f>
        <v>0</v>
      </c>
      <c r="O74" s="659">
        <f>'Прил.10 прочие'!Z43</f>
        <v>0</v>
      </c>
      <c r="P74" s="659"/>
      <c r="Q74" s="639">
        <f>O74+P74</f>
        <v>0</v>
      </c>
      <c r="R74" s="634"/>
    </row>
    <row r="75" spans="1:24" s="636" customFormat="1" ht="20.25" customHeight="1" x14ac:dyDescent="0.25">
      <c r="A75" s="643" t="s">
        <v>584</v>
      </c>
      <c r="B75" s="645"/>
      <c r="C75" s="1031"/>
      <c r="D75" s="1031"/>
      <c r="E75" s="646" t="s">
        <v>86</v>
      </c>
      <c r="F75" s="646" t="s">
        <v>86</v>
      </c>
      <c r="G75" s="646" t="s">
        <v>86</v>
      </c>
      <c r="H75" s="646" t="s">
        <v>86</v>
      </c>
      <c r="I75" s="646" t="s">
        <v>86</v>
      </c>
      <c r="J75" s="646" t="s">
        <v>86</v>
      </c>
      <c r="K75" s="646" t="s">
        <v>86</v>
      </c>
      <c r="L75" s="646" t="s">
        <v>86</v>
      </c>
      <c r="M75" s="647">
        <f>M63+M64+M65+M66+M67+M69+M71+M72+M73+M74+M70</f>
        <v>0</v>
      </c>
      <c r="N75" s="647">
        <f>N63+N64+N65+N66+N67+N69+N71+N72+N73+N74+N70</f>
        <v>0</v>
      </c>
      <c r="O75" s="647">
        <f>SUM(O63:O74)-O68</f>
        <v>0</v>
      </c>
      <c r="P75" s="647">
        <f>SUM(P63:P74)</f>
        <v>0</v>
      </c>
      <c r="Q75" s="647">
        <f>SUM(Q63:Q74)-Q68</f>
        <v>0</v>
      </c>
      <c r="R75" s="634"/>
      <c r="U75" s="675"/>
      <c r="V75" s="675"/>
      <c r="W75" s="675"/>
      <c r="X75" s="675"/>
    </row>
    <row r="76" spans="1:24" s="636" customFormat="1" ht="20.25" hidden="1" customHeight="1" x14ac:dyDescent="0.25">
      <c r="A76" s="643" t="s">
        <v>585</v>
      </c>
      <c r="B76" s="645"/>
      <c r="C76" s="676"/>
      <c r="D76" s="677"/>
      <c r="E76" s="646"/>
      <c r="F76" s="646"/>
      <c r="G76" s="646"/>
      <c r="H76" s="646"/>
      <c r="I76" s="646"/>
      <c r="J76" s="646"/>
      <c r="K76" s="646"/>
      <c r="L76" s="646"/>
      <c r="M76" s="646"/>
      <c r="N76" s="646"/>
      <c r="O76" s="646"/>
      <c r="P76" s="646"/>
      <c r="Q76" s="646"/>
      <c r="R76" s="634"/>
      <c r="U76" s="675"/>
      <c r="V76" s="675"/>
      <c r="W76" s="675"/>
      <c r="X76" s="675"/>
    </row>
    <row r="77" spans="1:24" s="636" customFormat="1" ht="21" customHeight="1" x14ac:dyDescent="0.25">
      <c r="A77" s="1032" t="s">
        <v>586</v>
      </c>
      <c r="B77" s="1032"/>
      <c r="C77" s="1032"/>
      <c r="D77" s="1032"/>
      <c r="E77" s="1032"/>
      <c r="F77" s="1032"/>
      <c r="G77" s="1032"/>
      <c r="H77" s="1032"/>
      <c r="I77" s="1032"/>
      <c r="J77" s="1032"/>
      <c r="K77" s="1032"/>
      <c r="L77" s="1032"/>
      <c r="M77" s="1032"/>
      <c r="N77" s="1032"/>
      <c r="O77" s="1032"/>
      <c r="P77" s="1032"/>
      <c r="Q77" s="678">
        <f>Q31+Q61</f>
        <v>0</v>
      </c>
      <c r="R77" s="634"/>
      <c r="U77" s="675"/>
      <c r="V77" s="675"/>
      <c r="W77" s="675"/>
      <c r="X77" s="675"/>
    </row>
    <row r="78" spans="1:24" s="667" customFormat="1" ht="22.9" customHeight="1" x14ac:dyDescent="0.25">
      <c r="A78" s="662" t="s">
        <v>587</v>
      </c>
      <c r="B78" s="679"/>
      <c r="C78" s="1033"/>
      <c r="D78" s="1033"/>
      <c r="E78" s="664" t="s">
        <v>86</v>
      </c>
      <c r="F78" s="664" t="s">
        <v>86</v>
      </c>
      <c r="G78" s="664" t="s">
        <v>86</v>
      </c>
      <c r="H78" s="664" t="s">
        <v>86</v>
      </c>
      <c r="I78" s="664" t="s">
        <v>86</v>
      </c>
      <c r="J78" s="664" t="s">
        <v>86</v>
      </c>
      <c r="K78" s="664" t="s">
        <v>86</v>
      </c>
      <c r="L78" s="664" t="s">
        <v>86</v>
      </c>
      <c r="M78" s="680">
        <f>M75+M59+M49</f>
        <v>0</v>
      </c>
      <c r="N78" s="680">
        <f>N75+N59+N49</f>
        <v>0</v>
      </c>
      <c r="O78" s="680">
        <f>O75+O59+O49</f>
        <v>0</v>
      </c>
      <c r="P78" s="680">
        <f>P75+P59+P49</f>
        <v>0</v>
      </c>
      <c r="Q78" s="680">
        <f>Q75+Q59+Q49</f>
        <v>0</v>
      </c>
      <c r="R78" s="666"/>
      <c r="U78" s="681"/>
      <c r="V78" s="1028"/>
      <c r="W78" s="1028"/>
      <c r="X78" s="1028"/>
    </row>
    <row r="79" spans="1:24" s="636" customFormat="1" ht="21.75" customHeight="1" x14ac:dyDescent="0.25">
      <c r="A79" s="682" t="s">
        <v>588</v>
      </c>
      <c r="B79" s="683"/>
      <c r="C79" s="1025"/>
      <c r="D79" s="1025"/>
      <c r="E79" s="684"/>
      <c r="F79" s="684"/>
      <c r="G79" s="684"/>
      <c r="H79" s="684"/>
      <c r="I79" s="684"/>
      <c r="J79" s="684"/>
      <c r="K79" s="684"/>
      <c r="L79" s="684"/>
      <c r="M79" s="684"/>
      <c r="N79" s="684"/>
      <c r="O79" s="684"/>
      <c r="P79" s="684"/>
      <c r="Q79" s="684"/>
      <c r="R79" s="634"/>
      <c r="U79" s="681"/>
      <c r="V79" s="1028"/>
      <c r="W79" s="1028"/>
      <c r="X79" s="1028"/>
    </row>
    <row r="80" spans="1:24" s="636" customFormat="1" ht="18.75" x14ac:dyDescent="0.3">
      <c r="A80" s="637" t="s">
        <v>530</v>
      </c>
      <c r="B80" s="648">
        <v>211</v>
      </c>
      <c r="C80" s="1025"/>
      <c r="D80" s="1025"/>
      <c r="E80" s="639" t="s">
        <v>86</v>
      </c>
      <c r="F80" s="639" t="s">
        <v>86</v>
      </c>
      <c r="G80" s="639" t="s">
        <v>86</v>
      </c>
      <c r="H80" s="639" t="s">
        <v>86</v>
      </c>
      <c r="I80" s="639" t="s">
        <v>86</v>
      </c>
      <c r="J80" s="639" t="s">
        <v>86</v>
      </c>
      <c r="K80" s="639" t="s">
        <v>86</v>
      </c>
      <c r="L80" s="639" t="s">
        <v>86</v>
      </c>
      <c r="M80" s="642">
        <f t="shared" ref="M80:Q81" si="3">M16+M47</f>
        <v>0</v>
      </c>
      <c r="N80" s="639">
        <f t="shared" si="3"/>
        <v>0</v>
      </c>
      <c r="O80" s="642">
        <f t="shared" si="3"/>
        <v>0</v>
      </c>
      <c r="P80" s="639">
        <f t="shared" si="3"/>
        <v>0</v>
      </c>
      <c r="Q80" s="639">
        <f t="shared" si="3"/>
        <v>0</v>
      </c>
      <c r="R80" s="654"/>
      <c r="U80" s="607"/>
      <c r="V80" s="685"/>
      <c r="W80" s="685"/>
      <c r="X80" s="685"/>
    </row>
    <row r="81" spans="1:25" s="636" customFormat="1" ht="18.75" x14ac:dyDescent="0.3">
      <c r="A81" s="637" t="s">
        <v>589</v>
      </c>
      <c r="B81" s="648">
        <v>213</v>
      </c>
      <c r="C81" s="1025"/>
      <c r="D81" s="1025"/>
      <c r="E81" s="639" t="s">
        <v>86</v>
      </c>
      <c r="F81" s="639" t="s">
        <v>86</v>
      </c>
      <c r="G81" s="639" t="s">
        <v>86</v>
      </c>
      <c r="H81" s="639" t="s">
        <v>86</v>
      </c>
      <c r="I81" s="639" t="s">
        <v>86</v>
      </c>
      <c r="J81" s="639" t="s">
        <v>86</v>
      </c>
      <c r="K81" s="639" t="s">
        <v>86</v>
      </c>
      <c r="L81" s="639" t="s">
        <v>86</v>
      </c>
      <c r="M81" s="642">
        <f t="shared" si="3"/>
        <v>0</v>
      </c>
      <c r="N81" s="639">
        <f t="shared" si="3"/>
        <v>0</v>
      </c>
      <c r="O81" s="642">
        <f t="shared" si="3"/>
        <v>0</v>
      </c>
      <c r="P81" s="639">
        <f t="shared" si="3"/>
        <v>0</v>
      </c>
      <c r="Q81" s="639">
        <f t="shared" si="3"/>
        <v>0</v>
      </c>
      <c r="R81" s="654"/>
      <c r="U81" s="607"/>
      <c r="V81" s="685"/>
      <c r="W81" s="685"/>
      <c r="X81" s="685"/>
    </row>
    <row r="82" spans="1:25" s="636" customFormat="1" ht="18.75" x14ac:dyDescent="0.3">
      <c r="A82" s="637" t="s">
        <v>491</v>
      </c>
      <c r="B82" s="648">
        <v>212</v>
      </c>
      <c r="C82" s="1025"/>
      <c r="D82" s="1025"/>
      <c r="E82" s="639" t="s">
        <v>86</v>
      </c>
      <c r="F82" s="639" t="s">
        <v>86</v>
      </c>
      <c r="G82" s="639" t="s">
        <v>86</v>
      </c>
      <c r="H82" s="639" t="s">
        <v>86</v>
      </c>
      <c r="I82" s="639" t="s">
        <v>86</v>
      </c>
      <c r="J82" s="639" t="s">
        <v>86</v>
      </c>
      <c r="K82" s="639" t="s">
        <v>86</v>
      </c>
      <c r="L82" s="639" t="s">
        <v>86</v>
      </c>
      <c r="M82" s="642">
        <f>M33+M63</f>
        <v>0</v>
      </c>
      <c r="N82" s="639">
        <f>N33+N63</f>
        <v>0</v>
      </c>
      <c r="O82" s="642">
        <f>O33+O63</f>
        <v>0</v>
      </c>
      <c r="P82" s="639">
        <f>P33+P63</f>
        <v>0</v>
      </c>
      <c r="Q82" s="639">
        <f>Q33+Q63</f>
        <v>0</v>
      </c>
      <c r="R82" s="654"/>
      <c r="U82" s="607"/>
      <c r="V82" s="685"/>
      <c r="W82" s="685"/>
      <c r="X82" s="685"/>
    </row>
    <row r="83" spans="1:25" s="636" customFormat="1" ht="18.75" x14ac:dyDescent="0.3">
      <c r="A83" s="640" t="s">
        <v>493</v>
      </c>
      <c r="B83" s="648">
        <v>221</v>
      </c>
      <c r="C83" s="1025"/>
      <c r="D83" s="1025"/>
      <c r="E83" s="639" t="s">
        <v>86</v>
      </c>
      <c r="F83" s="639" t="s">
        <v>86</v>
      </c>
      <c r="G83" s="639" t="s">
        <v>86</v>
      </c>
      <c r="H83" s="639" t="s">
        <v>86</v>
      </c>
      <c r="I83" s="639" t="s">
        <v>86</v>
      </c>
      <c r="J83" s="639" t="s">
        <v>86</v>
      </c>
      <c r="K83" s="639" t="s">
        <v>86</v>
      </c>
      <c r="L83" s="639" t="s">
        <v>86</v>
      </c>
      <c r="M83" s="642">
        <f t="shared" ref="M83:P84" si="4">M64+M20</f>
        <v>0</v>
      </c>
      <c r="N83" s="642">
        <f t="shared" si="4"/>
        <v>0</v>
      </c>
      <c r="O83" s="642">
        <f t="shared" si="4"/>
        <v>0</v>
      </c>
      <c r="P83" s="642">
        <f t="shared" si="4"/>
        <v>0</v>
      </c>
      <c r="Q83" s="639">
        <f>Q20+Q64</f>
        <v>0</v>
      </c>
      <c r="R83" s="654"/>
      <c r="U83" s="607"/>
      <c r="V83" s="685"/>
      <c r="W83" s="685"/>
      <c r="X83" s="685"/>
    </row>
    <row r="84" spans="1:25" s="636" customFormat="1" ht="18.75" x14ac:dyDescent="0.3">
      <c r="A84" s="640" t="s">
        <v>494</v>
      </c>
      <c r="B84" s="648">
        <v>222</v>
      </c>
      <c r="C84" s="1025"/>
      <c r="D84" s="1025"/>
      <c r="E84" s="639" t="s">
        <v>86</v>
      </c>
      <c r="F84" s="639" t="s">
        <v>86</v>
      </c>
      <c r="G84" s="639" t="s">
        <v>86</v>
      </c>
      <c r="H84" s="639" t="s">
        <v>86</v>
      </c>
      <c r="I84" s="639" t="s">
        <v>86</v>
      </c>
      <c r="J84" s="639" t="s">
        <v>86</v>
      </c>
      <c r="K84" s="639" t="s">
        <v>86</v>
      </c>
      <c r="L84" s="639" t="s">
        <v>86</v>
      </c>
      <c r="M84" s="642">
        <f t="shared" si="4"/>
        <v>0</v>
      </c>
      <c r="N84" s="642">
        <f t="shared" si="4"/>
        <v>0</v>
      </c>
      <c r="O84" s="642">
        <f t="shared" si="4"/>
        <v>0</v>
      </c>
      <c r="P84" s="642">
        <f t="shared" si="4"/>
        <v>0</v>
      </c>
      <c r="Q84" s="639">
        <f>Q21+Q65</f>
        <v>0</v>
      </c>
      <c r="R84" s="654"/>
      <c r="U84" s="607"/>
      <c r="V84" s="685"/>
      <c r="W84" s="685"/>
      <c r="X84" s="685"/>
    </row>
    <row r="85" spans="1:25" s="636" customFormat="1" ht="31.5" x14ac:dyDescent="0.3">
      <c r="A85" s="640" t="s">
        <v>545</v>
      </c>
      <c r="B85" s="648" t="s">
        <v>496</v>
      </c>
      <c r="C85" s="1025"/>
      <c r="D85" s="1025"/>
      <c r="E85" s="639" t="s">
        <v>86</v>
      </c>
      <c r="F85" s="639" t="s">
        <v>86</v>
      </c>
      <c r="G85" s="639" t="s">
        <v>86</v>
      </c>
      <c r="H85" s="639" t="s">
        <v>86</v>
      </c>
      <c r="I85" s="639" t="s">
        <v>86</v>
      </c>
      <c r="J85" s="639" t="s">
        <v>86</v>
      </c>
      <c r="K85" s="639" t="s">
        <v>86</v>
      </c>
      <c r="L85" s="639" t="s">
        <v>86</v>
      </c>
      <c r="M85" s="642">
        <f>M26+M56</f>
        <v>0</v>
      </c>
      <c r="N85" s="639">
        <f>N26+N56</f>
        <v>0</v>
      </c>
      <c r="O85" s="642">
        <f>O26+O56</f>
        <v>0</v>
      </c>
      <c r="P85" s="639">
        <f>P26+P56</f>
        <v>0</v>
      </c>
      <c r="Q85" s="639">
        <f>Q26+Q56</f>
        <v>0</v>
      </c>
      <c r="R85" s="654"/>
      <c r="U85" s="607"/>
      <c r="V85" s="685"/>
      <c r="W85" s="685"/>
      <c r="X85" s="685"/>
      <c r="Y85" s="686"/>
    </row>
    <row r="86" spans="1:25" s="636" customFormat="1" ht="15.75" x14ac:dyDescent="0.25">
      <c r="A86" s="640" t="s">
        <v>590</v>
      </c>
      <c r="B86" s="648">
        <v>223</v>
      </c>
      <c r="C86" s="1025"/>
      <c r="D86" s="1025"/>
      <c r="E86" s="639" t="s">
        <v>86</v>
      </c>
      <c r="F86" s="639" t="s">
        <v>86</v>
      </c>
      <c r="G86" s="639" t="s">
        <v>86</v>
      </c>
      <c r="H86" s="639" t="s">
        <v>86</v>
      </c>
      <c r="I86" s="639" t="s">
        <v>86</v>
      </c>
      <c r="J86" s="639" t="s">
        <v>86</v>
      </c>
      <c r="K86" s="639" t="s">
        <v>86</v>
      </c>
      <c r="L86" s="639" t="s">
        <v>86</v>
      </c>
      <c r="M86" s="651">
        <f t="shared" ref="M86:Q89" si="5">M22+M52</f>
        <v>0</v>
      </c>
      <c r="N86" s="639">
        <f t="shared" si="5"/>
        <v>0</v>
      </c>
      <c r="O86" s="651">
        <f t="shared" si="5"/>
        <v>0</v>
      </c>
      <c r="P86" s="639">
        <f t="shared" si="5"/>
        <v>0</v>
      </c>
      <c r="Q86" s="639">
        <f t="shared" si="5"/>
        <v>0</v>
      </c>
      <c r="R86" s="654"/>
      <c r="U86" s="675"/>
      <c r="V86" s="675"/>
      <c r="W86" s="675"/>
      <c r="X86" s="675"/>
    </row>
    <row r="87" spans="1:25" s="636" customFormat="1" ht="15.75" customHeight="1" x14ac:dyDescent="0.25">
      <c r="A87" s="687" t="s">
        <v>591</v>
      </c>
      <c r="B87" s="648" t="s">
        <v>538</v>
      </c>
      <c r="C87" s="1025"/>
      <c r="D87" s="1025"/>
      <c r="E87" s="639" t="s">
        <v>86</v>
      </c>
      <c r="F87" s="639" t="s">
        <v>86</v>
      </c>
      <c r="G87" s="639" t="s">
        <v>86</v>
      </c>
      <c r="H87" s="639" t="s">
        <v>86</v>
      </c>
      <c r="I87" s="639" t="s">
        <v>86</v>
      </c>
      <c r="J87" s="639" t="s">
        <v>86</v>
      </c>
      <c r="K87" s="639" t="s">
        <v>86</v>
      </c>
      <c r="L87" s="639" t="s">
        <v>86</v>
      </c>
      <c r="M87" s="651">
        <f t="shared" si="5"/>
        <v>0</v>
      </c>
      <c r="N87" s="639">
        <f t="shared" si="5"/>
        <v>0</v>
      </c>
      <c r="O87" s="651">
        <f t="shared" si="5"/>
        <v>0</v>
      </c>
      <c r="P87" s="639">
        <f t="shared" si="5"/>
        <v>0</v>
      </c>
      <c r="Q87" s="639">
        <f t="shared" si="5"/>
        <v>0</v>
      </c>
      <c r="R87" s="654"/>
      <c r="U87" s="675"/>
      <c r="V87" s="675"/>
      <c r="W87" s="675"/>
      <c r="X87" s="675"/>
    </row>
    <row r="88" spans="1:25" s="636" customFormat="1" ht="15.75" x14ac:dyDescent="0.25">
      <c r="A88" s="687" t="s">
        <v>592</v>
      </c>
      <c r="B88" s="648" t="s">
        <v>541</v>
      </c>
      <c r="C88" s="1025"/>
      <c r="D88" s="1025"/>
      <c r="E88" s="639" t="s">
        <v>86</v>
      </c>
      <c r="F88" s="639" t="s">
        <v>86</v>
      </c>
      <c r="G88" s="639" t="s">
        <v>86</v>
      </c>
      <c r="H88" s="639" t="s">
        <v>86</v>
      </c>
      <c r="I88" s="639" t="s">
        <v>86</v>
      </c>
      <c r="J88" s="639" t="s">
        <v>86</v>
      </c>
      <c r="K88" s="639" t="s">
        <v>86</v>
      </c>
      <c r="L88" s="639" t="s">
        <v>86</v>
      </c>
      <c r="M88" s="651">
        <f t="shared" si="5"/>
        <v>0</v>
      </c>
      <c r="N88" s="639">
        <f t="shared" si="5"/>
        <v>0</v>
      </c>
      <c r="O88" s="651">
        <f t="shared" si="5"/>
        <v>0</v>
      </c>
      <c r="P88" s="639">
        <f t="shared" si="5"/>
        <v>0</v>
      </c>
      <c r="Q88" s="639">
        <f t="shared" si="5"/>
        <v>0</v>
      </c>
      <c r="R88" s="654"/>
    </row>
    <row r="89" spans="1:25" s="636" customFormat="1" ht="15.75" x14ac:dyDescent="0.25">
      <c r="A89" s="687" t="s">
        <v>593</v>
      </c>
      <c r="B89" s="648" t="s">
        <v>543</v>
      </c>
      <c r="C89" s="1025"/>
      <c r="D89" s="1025"/>
      <c r="E89" s="639" t="s">
        <v>86</v>
      </c>
      <c r="F89" s="639" t="s">
        <v>86</v>
      </c>
      <c r="G89" s="639" t="s">
        <v>86</v>
      </c>
      <c r="H89" s="639" t="s">
        <v>86</v>
      </c>
      <c r="I89" s="639" t="s">
        <v>86</v>
      </c>
      <c r="J89" s="639" t="s">
        <v>86</v>
      </c>
      <c r="K89" s="639" t="s">
        <v>86</v>
      </c>
      <c r="L89" s="639" t="s">
        <v>86</v>
      </c>
      <c r="M89" s="651">
        <f t="shared" si="5"/>
        <v>0</v>
      </c>
      <c r="N89" s="639">
        <f t="shared" si="5"/>
        <v>0</v>
      </c>
      <c r="O89" s="651">
        <f t="shared" si="5"/>
        <v>0</v>
      </c>
      <c r="P89" s="639">
        <f t="shared" si="5"/>
        <v>0</v>
      </c>
      <c r="Q89" s="639">
        <f t="shared" si="5"/>
        <v>0</v>
      </c>
      <c r="R89" s="654"/>
    </row>
    <row r="90" spans="1:25" s="636" customFormat="1" ht="15.75" x14ac:dyDescent="0.25">
      <c r="A90" s="687" t="s">
        <v>576</v>
      </c>
      <c r="B90" s="648">
        <v>224</v>
      </c>
      <c r="C90" s="1025"/>
      <c r="D90" s="1025"/>
      <c r="E90" s="639" t="s">
        <v>86</v>
      </c>
      <c r="F90" s="639" t="s">
        <v>86</v>
      </c>
      <c r="G90" s="639" t="s">
        <v>86</v>
      </c>
      <c r="H90" s="639" t="s">
        <v>86</v>
      </c>
      <c r="I90" s="639" t="s">
        <v>86</v>
      </c>
      <c r="J90" s="639" t="s">
        <v>86</v>
      </c>
      <c r="K90" s="639" t="s">
        <v>86</v>
      </c>
      <c r="L90" s="639" t="s">
        <v>86</v>
      </c>
      <c r="M90" s="639">
        <f>M66</f>
        <v>0</v>
      </c>
      <c r="N90" s="639">
        <f>N66</f>
        <v>0</v>
      </c>
      <c r="O90" s="639">
        <f>O66</f>
        <v>0</v>
      </c>
      <c r="P90" s="639">
        <f>P66</f>
        <v>0</v>
      </c>
      <c r="Q90" s="639">
        <f>Q66</f>
        <v>0</v>
      </c>
      <c r="R90" s="654"/>
    </row>
    <row r="91" spans="1:25" s="636" customFormat="1" ht="15.75" x14ac:dyDescent="0.25">
      <c r="A91" s="687" t="s">
        <v>497</v>
      </c>
      <c r="B91" s="648">
        <v>225</v>
      </c>
      <c r="C91" s="1025"/>
      <c r="D91" s="1025"/>
      <c r="E91" s="639" t="s">
        <v>86</v>
      </c>
      <c r="F91" s="639" t="s">
        <v>86</v>
      </c>
      <c r="G91" s="639" t="s">
        <v>86</v>
      </c>
      <c r="H91" s="639" t="s">
        <v>86</v>
      </c>
      <c r="I91" s="639" t="s">
        <v>86</v>
      </c>
      <c r="J91" s="639" t="s">
        <v>86</v>
      </c>
      <c r="K91" s="639" t="s">
        <v>86</v>
      </c>
      <c r="L91" s="639" t="s">
        <v>86</v>
      </c>
      <c r="M91" s="639">
        <f>M35+M67</f>
        <v>0</v>
      </c>
      <c r="N91" s="639">
        <f>N35+N67</f>
        <v>0</v>
      </c>
      <c r="O91" s="639">
        <f>O35+O67</f>
        <v>0</v>
      </c>
      <c r="P91" s="639">
        <f>P35+P67</f>
        <v>0</v>
      </c>
      <c r="Q91" s="639">
        <f>Q35+Q67</f>
        <v>0</v>
      </c>
      <c r="R91" s="654"/>
    </row>
    <row r="92" spans="1:25" s="636" customFormat="1" ht="17.25" customHeight="1" x14ac:dyDescent="0.25">
      <c r="A92" s="640" t="s">
        <v>577</v>
      </c>
      <c r="B92" s="648" t="s">
        <v>578</v>
      </c>
      <c r="C92" s="1025"/>
      <c r="D92" s="1025"/>
      <c r="E92" s="639" t="s">
        <v>86</v>
      </c>
      <c r="F92" s="639" t="s">
        <v>86</v>
      </c>
      <c r="G92" s="639" t="s">
        <v>86</v>
      </c>
      <c r="H92" s="639" t="s">
        <v>86</v>
      </c>
      <c r="I92" s="639" t="s">
        <v>86</v>
      </c>
      <c r="J92" s="639" t="s">
        <v>86</v>
      </c>
      <c r="K92" s="639" t="s">
        <v>86</v>
      </c>
      <c r="L92" s="639" t="s">
        <v>86</v>
      </c>
      <c r="M92" s="639">
        <f>M68</f>
        <v>0</v>
      </c>
      <c r="N92" s="639">
        <f>N68</f>
        <v>0</v>
      </c>
      <c r="O92" s="639">
        <f>O68</f>
        <v>0</v>
      </c>
      <c r="P92" s="639">
        <f>P68</f>
        <v>0</v>
      </c>
      <c r="Q92" s="639">
        <f>Q68</f>
        <v>0</v>
      </c>
      <c r="R92" s="654"/>
    </row>
    <row r="93" spans="1:25" s="636" customFormat="1" ht="15.75" x14ac:dyDescent="0.25">
      <c r="A93" s="640" t="s">
        <v>498</v>
      </c>
      <c r="B93" s="648">
        <v>226</v>
      </c>
      <c r="C93" s="1025"/>
      <c r="D93" s="1025"/>
      <c r="E93" s="639" t="s">
        <v>86</v>
      </c>
      <c r="F93" s="639" t="s">
        <v>86</v>
      </c>
      <c r="G93" s="639" t="s">
        <v>86</v>
      </c>
      <c r="H93" s="639" t="s">
        <v>86</v>
      </c>
      <c r="I93" s="639" t="s">
        <v>86</v>
      </c>
      <c r="J93" s="639" t="s">
        <v>86</v>
      </c>
      <c r="K93" s="639" t="s">
        <v>86</v>
      </c>
      <c r="L93" s="639" t="s">
        <v>86</v>
      </c>
      <c r="M93" s="639">
        <f>M36+M69</f>
        <v>0</v>
      </c>
      <c r="N93" s="639">
        <f>N36+N69</f>
        <v>0</v>
      </c>
      <c r="O93" s="639">
        <f>O36+O69</f>
        <v>0</v>
      </c>
      <c r="P93" s="639">
        <f>P36+P69</f>
        <v>0</v>
      </c>
      <c r="Q93" s="639">
        <f>Q36+Q69</f>
        <v>0</v>
      </c>
      <c r="R93" s="654"/>
    </row>
    <row r="94" spans="1:25" s="636" customFormat="1" ht="16.5" customHeight="1" x14ac:dyDescent="0.25">
      <c r="A94" s="640" t="s">
        <v>547</v>
      </c>
      <c r="B94" s="648" t="s">
        <v>548</v>
      </c>
      <c r="C94" s="1025"/>
      <c r="D94" s="1025"/>
      <c r="E94" s="639" t="s">
        <v>86</v>
      </c>
      <c r="F94" s="639" t="s">
        <v>86</v>
      </c>
      <c r="G94" s="639" t="s">
        <v>86</v>
      </c>
      <c r="H94" s="639" t="s">
        <v>86</v>
      </c>
      <c r="I94" s="639" t="s">
        <v>86</v>
      </c>
      <c r="J94" s="639" t="s">
        <v>86</v>
      </c>
      <c r="K94" s="639" t="s">
        <v>86</v>
      </c>
      <c r="L94" s="639" t="s">
        <v>86</v>
      </c>
      <c r="M94" s="639">
        <f>M27+M57</f>
        <v>0</v>
      </c>
      <c r="N94" s="639">
        <f>N27+N57</f>
        <v>0</v>
      </c>
      <c r="O94" s="639">
        <f>O27+O57</f>
        <v>0</v>
      </c>
      <c r="P94" s="639">
        <f>P27+P57</f>
        <v>0</v>
      </c>
      <c r="Q94" s="639">
        <f>Q27+Q57</f>
        <v>0</v>
      </c>
      <c r="R94" s="654"/>
    </row>
    <row r="95" spans="1:25" s="636" customFormat="1" ht="15.75" x14ac:dyDescent="0.25">
      <c r="A95" s="687" t="s">
        <v>500</v>
      </c>
      <c r="B95" s="648">
        <v>262</v>
      </c>
      <c r="C95" s="1025"/>
      <c r="D95" s="1025"/>
      <c r="E95" s="639" t="s">
        <v>86</v>
      </c>
      <c r="F95" s="639" t="s">
        <v>86</v>
      </c>
      <c r="G95" s="639" t="s">
        <v>86</v>
      </c>
      <c r="H95" s="639" t="s">
        <v>86</v>
      </c>
      <c r="I95" s="639" t="s">
        <v>86</v>
      </c>
      <c r="J95" s="639" t="s">
        <v>86</v>
      </c>
      <c r="K95" s="639" t="s">
        <v>86</v>
      </c>
      <c r="L95" s="639" t="s">
        <v>86</v>
      </c>
      <c r="M95" s="639">
        <f>M34</f>
        <v>0</v>
      </c>
      <c r="N95" s="639">
        <f>N34</f>
        <v>0</v>
      </c>
      <c r="O95" s="639">
        <f>O34</f>
        <v>0</v>
      </c>
      <c r="P95" s="639">
        <f>P34</f>
        <v>0</v>
      </c>
      <c r="Q95" s="639">
        <f>Q34</f>
        <v>0</v>
      </c>
      <c r="R95" s="654"/>
    </row>
    <row r="96" spans="1:25" s="636" customFormat="1" ht="15.75" x14ac:dyDescent="0.25">
      <c r="A96" s="640" t="s">
        <v>594</v>
      </c>
      <c r="B96" s="648">
        <v>290</v>
      </c>
      <c r="C96" s="1025"/>
      <c r="D96" s="1025"/>
      <c r="E96" s="639" t="s">
        <v>86</v>
      </c>
      <c r="F96" s="639" t="s">
        <v>86</v>
      </c>
      <c r="G96" s="639" t="s">
        <v>86</v>
      </c>
      <c r="H96" s="639" t="s">
        <v>86</v>
      </c>
      <c r="I96" s="639" t="s">
        <v>86</v>
      </c>
      <c r="J96" s="639" t="s">
        <v>86</v>
      </c>
      <c r="K96" s="639" t="s">
        <v>86</v>
      </c>
      <c r="L96" s="639" t="s">
        <v>86</v>
      </c>
      <c r="M96" s="639">
        <f>M71+M70</f>
        <v>0</v>
      </c>
      <c r="N96" s="639">
        <f>N71+N70</f>
        <v>0</v>
      </c>
      <c r="O96" s="639">
        <f>O71+O70</f>
        <v>0</v>
      </c>
      <c r="P96" s="639">
        <f>P71+P70</f>
        <v>0</v>
      </c>
      <c r="Q96" s="639">
        <f>Q71+Q70</f>
        <v>0</v>
      </c>
      <c r="R96" s="654"/>
    </row>
    <row r="97" spans="1:19" s="636" customFormat="1" ht="35.25" customHeight="1" x14ac:dyDescent="0.25">
      <c r="A97" s="640" t="s">
        <v>582</v>
      </c>
      <c r="B97" s="648" t="s">
        <v>426</v>
      </c>
      <c r="C97" s="1025"/>
      <c r="D97" s="1025"/>
      <c r="E97" s="639" t="s">
        <v>86</v>
      </c>
      <c r="F97" s="639" t="s">
        <v>86</v>
      </c>
      <c r="G97" s="639" t="s">
        <v>86</v>
      </c>
      <c r="H97" s="639" t="s">
        <v>86</v>
      </c>
      <c r="I97" s="639" t="s">
        <v>86</v>
      </c>
      <c r="J97" s="639" t="s">
        <v>86</v>
      </c>
      <c r="K97" s="639" t="s">
        <v>86</v>
      </c>
      <c r="L97" s="639" t="s">
        <v>86</v>
      </c>
      <c r="M97" s="639">
        <f t="shared" ref="M97:Q98" si="6">M72</f>
        <v>0</v>
      </c>
      <c r="N97" s="639">
        <f t="shared" si="6"/>
        <v>0</v>
      </c>
      <c r="O97" s="639">
        <f t="shared" si="6"/>
        <v>0</v>
      </c>
      <c r="P97" s="639">
        <f t="shared" si="6"/>
        <v>0</v>
      </c>
      <c r="Q97" s="639">
        <f t="shared" si="6"/>
        <v>0</v>
      </c>
      <c r="R97" s="654"/>
    </row>
    <row r="98" spans="1:19" s="636" customFormat="1" ht="15.75" x14ac:dyDescent="0.25">
      <c r="A98" s="640" t="s">
        <v>503</v>
      </c>
      <c r="B98" s="648">
        <v>310</v>
      </c>
      <c r="C98" s="1025"/>
      <c r="D98" s="1025"/>
      <c r="E98" s="639" t="s">
        <v>86</v>
      </c>
      <c r="F98" s="639" t="s">
        <v>86</v>
      </c>
      <c r="G98" s="639" t="s">
        <v>86</v>
      </c>
      <c r="H98" s="639" t="s">
        <v>86</v>
      </c>
      <c r="I98" s="639" t="s">
        <v>86</v>
      </c>
      <c r="J98" s="639" t="s">
        <v>86</v>
      </c>
      <c r="K98" s="639" t="s">
        <v>86</v>
      </c>
      <c r="L98" s="639" t="s">
        <v>86</v>
      </c>
      <c r="M98" s="639">
        <f t="shared" si="6"/>
        <v>0</v>
      </c>
      <c r="N98" s="639">
        <f t="shared" si="6"/>
        <v>0</v>
      </c>
      <c r="O98" s="639">
        <f t="shared" si="6"/>
        <v>0</v>
      </c>
      <c r="P98" s="639">
        <f t="shared" si="6"/>
        <v>0</v>
      </c>
      <c r="Q98" s="639">
        <f t="shared" si="6"/>
        <v>0</v>
      </c>
      <c r="R98" s="654"/>
    </row>
    <row r="99" spans="1:19" s="636" customFormat="1" ht="15.75" x14ac:dyDescent="0.25">
      <c r="A99" s="640" t="s">
        <v>583</v>
      </c>
      <c r="B99" s="648">
        <v>340</v>
      </c>
      <c r="C99" s="1025"/>
      <c r="D99" s="1025"/>
      <c r="E99" s="639" t="s">
        <v>86</v>
      </c>
      <c r="F99" s="639" t="s">
        <v>86</v>
      </c>
      <c r="G99" s="639" t="s">
        <v>86</v>
      </c>
      <c r="H99" s="639" t="s">
        <v>86</v>
      </c>
      <c r="I99" s="639" t="s">
        <v>86</v>
      </c>
      <c r="J99" s="639" t="s">
        <v>86</v>
      </c>
      <c r="K99" s="639" t="s">
        <v>86</v>
      </c>
      <c r="L99" s="639" t="s">
        <v>86</v>
      </c>
      <c r="M99" s="639">
        <f>M37+M38+M74</f>
        <v>0</v>
      </c>
      <c r="N99" s="639">
        <f>N37+N38+N74</f>
        <v>0</v>
      </c>
      <c r="O99" s="639">
        <f>O37+O38+O74</f>
        <v>0</v>
      </c>
      <c r="P99" s="639">
        <f>P37+P38+P74</f>
        <v>0</v>
      </c>
      <c r="Q99" s="639">
        <f>Q37+Q38+Q74</f>
        <v>0</v>
      </c>
      <c r="R99" s="654"/>
    </row>
    <row r="100" spans="1:19" s="636" customFormat="1" ht="15.75" x14ac:dyDescent="0.25">
      <c r="A100" s="687" t="s">
        <v>595</v>
      </c>
      <c r="B100" s="648" t="s">
        <v>550</v>
      </c>
      <c r="C100" s="1025"/>
      <c r="D100" s="1025"/>
      <c r="E100" s="639" t="s">
        <v>86</v>
      </c>
      <c r="F100" s="639" t="s">
        <v>86</v>
      </c>
      <c r="G100" s="639" t="s">
        <v>86</v>
      </c>
      <c r="H100" s="639" t="s">
        <v>86</v>
      </c>
      <c r="I100" s="639" t="s">
        <v>86</v>
      </c>
      <c r="J100" s="639" t="s">
        <v>86</v>
      </c>
      <c r="K100" s="639" t="s">
        <v>86</v>
      </c>
      <c r="L100" s="639" t="s">
        <v>86</v>
      </c>
      <c r="M100" s="639">
        <f>M58+M28</f>
        <v>0</v>
      </c>
      <c r="N100" s="639">
        <f>N58+N28</f>
        <v>0</v>
      </c>
      <c r="O100" s="639">
        <f>O58+O28</f>
        <v>0</v>
      </c>
      <c r="P100" s="639">
        <f>P58+P28</f>
        <v>0</v>
      </c>
      <c r="Q100" s="639">
        <f>Q58+Q28</f>
        <v>0</v>
      </c>
      <c r="R100" s="654"/>
    </row>
    <row r="101" spans="1:19" s="636" customFormat="1" ht="18.75" customHeight="1" x14ac:dyDescent="0.25">
      <c r="A101" s="640" t="s">
        <v>557</v>
      </c>
      <c r="B101" s="648" t="s">
        <v>558</v>
      </c>
      <c r="C101" s="1025"/>
      <c r="D101" s="1025"/>
      <c r="E101" s="639" t="s">
        <v>86</v>
      </c>
      <c r="F101" s="639" t="s">
        <v>86</v>
      </c>
      <c r="G101" s="639" t="s">
        <v>86</v>
      </c>
      <c r="H101" s="639" t="s">
        <v>86</v>
      </c>
      <c r="I101" s="639" t="s">
        <v>86</v>
      </c>
      <c r="J101" s="639" t="s">
        <v>86</v>
      </c>
      <c r="K101" s="639" t="s">
        <v>86</v>
      </c>
      <c r="L101" s="639" t="s">
        <v>86</v>
      </c>
      <c r="M101" s="639">
        <f t="shared" ref="M101:Q102" si="7">M39</f>
        <v>0</v>
      </c>
      <c r="N101" s="639">
        <f t="shared" si="7"/>
        <v>0</v>
      </c>
      <c r="O101" s="639">
        <f t="shared" si="7"/>
        <v>0</v>
      </c>
      <c r="P101" s="639">
        <f t="shared" si="7"/>
        <v>0</v>
      </c>
      <c r="Q101" s="639">
        <f t="shared" si="7"/>
        <v>0</v>
      </c>
      <c r="R101" s="654"/>
    </row>
    <row r="102" spans="1:19" s="636" customFormat="1" ht="18.75" customHeight="1" x14ac:dyDescent="0.25">
      <c r="A102" s="640" t="s">
        <v>596</v>
      </c>
      <c r="B102" s="648" t="s">
        <v>561</v>
      </c>
      <c r="C102" s="1025"/>
      <c r="D102" s="1025"/>
      <c r="E102" s="639" t="str">
        <f>E40</f>
        <v>Х</v>
      </c>
      <c r="F102" s="639" t="str">
        <f>F40</f>
        <v>Х</v>
      </c>
      <c r="G102" s="639" t="s">
        <v>86</v>
      </c>
      <c r="H102" s="639" t="str">
        <f>H40</f>
        <v>Х</v>
      </c>
      <c r="I102" s="639" t="str">
        <f>I40</f>
        <v>Х</v>
      </c>
      <c r="J102" s="639" t="str">
        <f>J40</f>
        <v>Х</v>
      </c>
      <c r="K102" s="639" t="s">
        <v>86</v>
      </c>
      <c r="L102" s="639" t="str">
        <f>L40</f>
        <v>Х</v>
      </c>
      <c r="M102" s="639">
        <f t="shared" si="7"/>
        <v>0</v>
      </c>
      <c r="N102" s="639">
        <f t="shared" si="7"/>
        <v>0</v>
      </c>
      <c r="O102" s="639">
        <f t="shared" si="7"/>
        <v>0</v>
      </c>
      <c r="P102" s="639">
        <f t="shared" si="7"/>
        <v>0</v>
      </c>
      <c r="Q102" s="639">
        <f t="shared" si="7"/>
        <v>0</v>
      </c>
      <c r="R102" s="654"/>
    </row>
    <row r="103" spans="1:19" s="691" customFormat="1" ht="20.25" customHeight="1" x14ac:dyDescent="0.25">
      <c r="A103" s="688" t="s">
        <v>597</v>
      </c>
      <c r="B103" s="689"/>
      <c r="C103" s="1026"/>
      <c r="D103" s="1026"/>
      <c r="E103" s="690"/>
      <c r="F103" s="690"/>
      <c r="G103" s="690"/>
      <c r="H103" s="690"/>
      <c r="I103" s="690"/>
      <c r="J103" s="690"/>
      <c r="K103" s="690"/>
      <c r="L103" s="690"/>
      <c r="M103" s="665">
        <f>SUM(M80:M102)</f>
        <v>0</v>
      </c>
      <c r="N103" s="665">
        <f>SUM(N80:N102)</f>
        <v>0</v>
      </c>
      <c r="O103" s="665">
        <f>SUM(O80:O102)</f>
        <v>0</v>
      </c>
      <c r="P103" s="665">
        <f>P80+P81+P82+P83+P84+P85+P86+P87+P88+P89+P90+P91+P93+P94+P95+P96+P97+P99+P100+P102+P101</f>
        <v>0</v>
      </c>
      <c r="Q103" s="665">
        <f>SUM(Q80:Q102)</f>
        <v>0</v>
      </c>
      <c r="R103" s="654"/>
    </row>
    <row r="104" spans="1:19" s="619" customFormat="1" ht="15.75" x14ac:dyDescent="0.25">
      <c r="A104" s="620"/>
      <c r="B104" s="692"/>
      <c r="C104" s="692"/>
      <c r="D104" s="692"/>
      <c r="E104" s="667"/>
      <c r="F104" s="667"/>
      <c r="G104" s="667"/>
      <c r="H104" s="667"/>
      <c r="I104" s="667"/>
      <c r="J104" s="667"/>
      <c r="K104" s="667"/>
      <c r="L104" s="667"/>
      <c r="M104" s="667"/>
      <c r="N104" s="667"/>
      <c r="O104" s="667"/>
      <c r="P104" s="667"/>
      <c r="Q104" s="667"/>
      <c r="R104" s="693" t="s">
        <v>598</v>
      </c>
      <c r="S104" s="716">
        <f>Q80+Q81</f>
        <v>0</v>
      </c>
    </row>
    <row r="105" spans="1:19" s="619" customFormat="1" ht="15.75" customHeight="1" x14ac:dyDescent="0.25">
      <c r="A105" s="694" t="s">
        <v>599</v>
      </c>
      <c r="B105" s="692"/>
      <c r="C105" s="694"/>
      <c r="D105" s="694"/>
      <c r="E105" s="694"/>
      <c r="F105" s="694"/>
      <c r="G105" s="694"/>
      <c r="H105" s="694"/>
      <c r="I105" s="694"/>
      <c r="J105" s="694"/>
      <c r="K105" s="694"/>
      <c r="L105" s="694"/>
      <c r="M105" s="694"/>
      <c r="N105" s="694"/>
      <c r="O105" s="695"/>
      <c r="P105" s="695"/>
      <c r="Q105" s="696">
        <f>Q103</f>
        <v>0</v>
      </c>
      <c r="R105" s="717" t="s">
        <v>600</v>
      </c>
      <c r="S105" s="718">
        <f>Q86+Q87+Q88+Q89</f>
        <v>0</v>
      </c>
    </row>
    <row r="106" spans="1:19" s="619" customFormat="1" ht="12.75" customHeight="1" x14ac:dyDescent="0.25">
      <c r="A106" s="694" t="s">
        <v>601</v>
      </c>
      <c r="B106" s="695"/>
      <c r="C106" s="697"/>
      <c r="D106" s="697"/>
      <c r="E106" s="697"/>
      <c r="F106" s="697"/>
      <c r="G106" s="697"/>
      <c r="H106" s="697"/>
      <c r="I106" s="697"/>
      <c r="J106" s="697"/>
      <c r="K106" s="697"/>
      <c r="L106" s="697"/>
      <c r="M106" s="697"/>
      <c r="N106" s="697"/>
      <c r="O106" s="667"/>
      <c r="P106" s="667"/>
      <c r="Q106" s="698"/>
      <c r="R106" s="717">
        <v>225</v>
      </c>
      <c r="S106" s="718">
        <f>Q91</f>
        <v>0</v>
      </c>
    </row>
    <row r="107" spans="1:19" s="619" customFormat="1" ht="12.75" customHeight="1" x14ac:dyDescent="0.25">
      <c r="A107" s="697" t="s">
        <v>602</v>
      </c>
      <c r="B107" s="692"/>
      <c r="C107" s="697"/>
      <c r="D107" s="697"/>
      <c r="E107" s="697"/>
      <c r="F107" s="697"/>
      <c r="G107" s="697"/>
      <c r="H107" s="697"/>
      <c r="I107" s="697"/>
      <c r="J107" s="697"/>
      <c r="K107" s="697"/>
      <c r="L107" s="697"/>
      <c r="M107" s="697"/>
      <c r="N107" s="697"/>
      <c r="O107" s="667"/>
      <c r="P107" s="667"/>
      <c r="Q107" s="698"/>
      <c r="R107" s="717">
        <v>45</v>
      </c>
      <c r="S107" s="718">
        <f>Q97</f>
        <v>0</v>
      </c>
    </row>
    <row r="108" spans="1:19" s="619" customFormat="1" ht="16.5" customHeight="1" x14ac:dyDescent="0.25">
      <c r="A108" s="697" t="s">
        <v>602</v>
      </c>
      <c r="B108" s="692"/>
      <c r="C108" s="697"/>
      <c r="D108" s="697"/>
      <c r="E108" s="697"/>
      <c r="F108" s="697"/>
      <c r="G108" s="697"/>
      <c r="H108" s="697"/>
      <c r="I108" s="697"/>
      <c r="J108" s="697"/>
      <c r="K108" s="697"/>
      <c r="L108" s="697"/>
      <c r="M108" s="697"/>
      <c r="N108" s="697"/>
      <c r="O108" s="667"/>
      <c r="P108" s="667"/>
      <c r="Q108" s="700">
        <v>0.02</v>
      </c>
      <c r="R108" s="717" t="s">
        <v>603</v>
      </c>
      <c r="S108" s="718">
        <f>S109-S104-S105-S106-S107</f>
        <v>0</v>
      </c>
    </row>
    <row r="109" spans="1:19" s="619" customFormat="1" ht="15.75" x14ac:dyDescent="0.25">
      <c r="A109" s="697" t="s">
        <v>604</v>
      </c>
      <c r="B109" s="692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667"/>
      <c r="P109" s="667"/>
      <c r="Q109" s="702">
        <f>Q105+Q105*Q108</f>
        <v>0</v>
      </c>
      <c r="R109" s="717" t="s">
        <v>524</v>
      </c>
      <c r="S109" s="718">
        <f>Q103</f>
        <v>0</v>
      </c>
    </row>
    <row r="110" spans="1:19" s="619" customFormat="1" ht="15.75" x14ac:dyDescent="0.25">
      <c r="A110" s="505" t="str">
        <f>'Прил.9 услуги'!C45</f>
        <v>человек 
(получателей услуг)</v>
      </c>
      <c r="B110" s="703"/>
      <c r="C110" s="697"/>
      <c r="D110" s="697"/>
      <c r="E110" s="697"/>
      <c r="F110" s="697"/>
      <c r="G110" s="697"/>
      <c r="H110" s="697"/>
      <c r="I110" s="697"/>
      <c r="J110" s="697"/>
      <c r="K110" s="697"/>
      <c r="L110" s="697"/>
      <c r="M110" s="697"/>
      <c r="N110" s="697"/>
      <c r="O110" s="667"/>
      <c r="P110" s="667"/>
      <c r="Q110" s="704" t="e">
        <f>'Прил.9 услуги'!#REF!</f>
        <v>#REF!</v>
      </c>
      <c r="R110" s="717" t="s">
        <v>605</v>
      </c>
      <c r="S110" s="718">
        <f>O103</f>
        <v>0</v>
      </c>
    </row>
    <row r="111" spans="1:19" s="619" customFormat="1" ht="17.25" customHeight="1" x14ac:dyDescent="0.25">
      <c r="A111" s="705" t="s">
        <v>743</v>
      </c>
      <c r="B111" s="692"/>
      <c r="C111" s="697"/>
      <c r="D111" s="697"/>
      <c r="E111" s="697"/>
      <c r="F111" s="697"/>
      <c r="G111" s="697"/>
      <c r="H111" s="697"/>
      <c r="I111" s="697"/>
      <c r="J111" s="697"/>
      <c r="K111" s="697"/>
      <c r="L111" s="697"/>
      <c r="M111" s="697"/>
      <c r="N111" s="697"/>
      <c r="O111" s="706"/>
      <c r="P111" s="667"/>
      <c r="Q111" s="707" t="e">
        <f>Q109/12/Q110</f>
        <v>#REF!</v>
      </c>
      <c r="R111" s="717" t="s">
        <v>607</v>
      </c>
      <c r="S111" s="718">
        <f>P103</f>
        <v>0</v>
      </c>
    </row>
    <row r="112" spans="1:19" s="619" customFormat="1" ht="12.75" customHeight="1" x14ac:dyDescent="0.25">
      <c r="A112" s="709" t="s">
        <v>608</v>
      </c>
      <c r="B112" s="709"/>
      <c r="C112" s="709"/>
      <c r="D112" s="709"/>
      <c r="E112" s="709"/>
      <c r="F112" s="709"/>
      <c r="G112" s="709"/>
      <c r="H112" s="709"/>
      <c r="I112" s="709"/>
      <c r="J112" s="709"/>
      <c r="K112" s="709"/>
      <c r="L112" s="709"/>
      <c r="M112" s="709"/>
      <c r="N112" s="709"/>
      <c r="O112" s="667"/>
      <c r="P112" s="667"/>
      <c r="Q112" s="702"/>
      <c r="R112" s="719"/>
      <c r="S112" s="720">
        <f>SUM(S110:S111)</f>
        <v>0</v>
      </c>
    </row>
    <row r="113" spans="1:19" s="619" customFormat="1" ht="12.75" customHeight="1" x14ac:dyDescent="0.25">
      <c r="A113" s="697"/>
      <c r="B113" s="697"/>
      <c r="C113" s="697"/>
      <c r="D113" s="697"/>
      <c r="E113" s="697"/>
      <c r="F113" s="697"/>
      <c r="G113" s="697"/>
      <c r="H113" s="697"/>
      <c r="I113" s="697"/>
      <c r="J113" s="697"/>
      <c r="K113" s="697"/>
      <c r="L113" s="697"/>
      <c r="M113" s="697"/>
      <c r="N113" s="697"/>
      <c r="O113" s="667"/>
      <c r="P113" s="667"/>
      <c r="Q113" s="702"/>
      <c r="R113" s="696"/>
      <c r="S113" s="696"/>
    </row>
    <row r="114" spans="1:19" s="619" customFormat="1" ht="9.6" customHeight="1" x14ac:dyDescent="0.25">
      <c r="A114" s="697"/>
      <c r="B114" s="697"/>
      <c r="C114" s="697"/>
      <c r="D114" s="697"/>
      <c r="E114" s="697"/>
      <c r="F114" s="697"/>
      <c r="G114" s="697"/>
      <c r="H114" s="697"/>
      <c r="I114" s="697"/>
      <c r="J114" s="697"/>
      <c r="K114" s="697"/>
      <c r="L114" s="697"/>
      <c r="M114" s="697"/>
      <c r="N114" s="697"/>
      <c r="O114" s="667"/>
      <c r="P114" s="667"/>
      <c r="Q114" s="702"/>
      <c r="R114" s="696"/>
      <c r="S114" s="696"/>
    </row>
    <row r="115" spans="1:19" s="619" customFormat="1" ht="15.75" x14ac:dyDescent="0.25">
      <c r="A115" s="667"/>
      <c r="B115" s="692"/>
      <c r="C115" s="692"/>
      <c r="D115" s="692"/>
      <c r="E115" s="667"/>
      <c r="F115" s="667"/>
      <c r="G115" s="667"/>
      <c r="H115" s="667"/>
      <c r="I115" s="667"/>
      <c r="J115" s="667"/>
      <c r="K115" s="667"/>
      <c r="L115" s="667"/>
      <c r="M115" s="667"/>
      <c r="N115" s="667"/>
      <c r="O115" s="667"/>
      <c r="P115" s="667"/>
      <c r="Q115" s="702"/>
      <c r="R115" s="617"/>
    </row>
    <row r="116" spans="1:19" s="619" customFormat="1" ht="15.75" x14ac:dyDescent="0.25">
      <c r="A116" s="667"/>
      <c r="B116" s="692"/>
      <c r="C116" s="692"/>
      <c r="D116" s="692"/>
      <c r="E116" s="667"/>
      <c r="F116" s="667"/>
      <c r="G116" s="667"/>
      <c r="H116" s="667"/>
      <c r="I116" s="667"/>
      <c r="J116" s="667"/>
      <c r="K116" s="667"/>
      <c r="L116" s="667"/>
      <c r="M116" s="667"/>
      <c r="N116" s="667"/>
      <c r="O116" s="667"/>
      <c r="P116" s="667"/>
      <c r="Q116" s="702"/>
      <c r="R116" s="617"/>
    </row>
    <row r="117" spans="1:19" s="619" customFormat="1" ht="15.75" x14ac:dyDescent="0.25">
      <c r="A117" s="667"/>
      <c r="B117" s="692"/>
      <c r="C117" s="692"/>
      <c r="D117" s="692"/>
      <c r="E117" s="667"/>
      <c r="F117" s="667"/>
      <c r="G117" s="667"/>
      <c r="H117" s="667"/>
      <c r="I117" s="667"/>
      <c r="J117" s="667"/>
      <c r="K117" s="667"/>
      <c r="L117" s="667"/>
      <c r="M117" s="667"/>
      <c r="N117" s="667"/>
      <c r="O117" s="667"/>
      <c r="P117" s="667"/>
      <c r="Q117" s="702"/>
      <c r="R117" s="617"/>
    </row>
    <row r="118" spans="1:19" s="619" customFormat="1" ht="15.75" x14ac:dyDescent="0.25">
      <c r="A118" s="667"/>
      <c r="B118" s="692"/>
      <c r="C118" s="692"/>
      <c r="D118" s="692"/>
      <c r="E118" s="667"/>
      <c r="F118" s="667"/>
      <c r="G118" s="667"/>
      <c r="H118" s="667"/>
      <c r="I118" s="667"/>
      <c r="J118" s="667"/>
      <c r="K118" s="667"/>
      <c r="L118" s="667"/>
      <c r="M118" s="667"/>
      <c r="N118" s="667"/>
      <c r="O118" s="667"/>
      <c r="P118" s="667"/>
      <c r="Q118" s="702"/>
      <c r="R118" s="617"/>
    </row>
    <row r="119" spans="1:19" s="619" customFormat="1" ht="15.75" x14ac:dyDescent="0.25">
      <c r="A119" s="667"/>
      <c r="B119" s="692"/>
      <c r="C119" s="692"/>
      <c r="D119" s="692"/>
      <c r="E119" s="667"/>
      <c r="F119" s="667"/>
      <c r="G119" s="667"/>
      <c r="H119" s="667"/>
      <c r="I119" s="667"/>
      <c r="J119" s="667"/>
      <c r="K119" s="667"/>
      <c r="L119" s="667"/>
      <c r="M119" s="667"/>
      <c r="N119" s="667"/>
      <c r="O119" s="667"/>
      <c r="P119" s="667"/>
      <c r="Q119" s="702"/>
      <c r="R119" s="617"/>
    </row>
    <row r="120" spans="1:19" s="619" customFormat="1" ht="15.75" x14ac:dyDescent="0.25">
      <c r="A120" s="667"/>
      <c r="B120" s="692"/>
      <c r="C120" s="692"/>
      <c r="D120" s="692"/>
      <c r="E120" s="667"/>
      <c r="F120" s="667"/>
      <c r="G120" s="667"/>
      <c r="H120" s="667"/>
      <c r="I120" s="667"/>
      <c r="J120" s="667"/>
      <c r="K120" s="667"/>
      <c r="L120" s="667"/>
      <c r="M120" s="667"/>
      <c r="N120" s="667"/>
      <c r="O120" s="667"/>
      <c r="P120" s="667"/>
      <c r="Q120" s="702"/>
      <c r="R120" s="617"/>
    </row>
    <row r="121" spans="1:19" s="619" customFormat="1" ht="15.75" x14ac:dyDescent="0.25">
      <c r="A121" s="667"/>
      <c r="B121" s="692"/>
      <c r="C121" s="692"/>
      <c r="D121" s="692"/>
      <c r="E121" s="667"/>
      <c r="F121" s="667"/>
      <c r="G121" s="667"/>
      <c r="H121" s="667"/>
      <c r="I121" s="667"/>
      <c r="J121" s="667"/>
      <c r="K121" s="667"/>
      <c r="L121" s="667"/>
      <c r="M121" s="667"/>
      <c r="N121" s="667"/>
      <c r="O121" s="667"/>
      <c r="P121" s="667"/>
      <c r="Q121" s="702"/>
      <c r="R121" s="617"/>
    </row>
    <row r="122" spans="1:19" s="619" customFormat="1" ht="15.75" x14ac:dyDescent="0.25">
      <c r="A122" s="667"/>
      <c r="B122" s="692"/>
      <c r="C122" s="692"/>
      <c r="D122" s="692"/>
      <c r="E122" s="667"/>
      <c r="F122" s="667"/>
      <c r="G122" s="667"/>
      <c r="H122" s="667"/>
      <c r="I122" s="667"/>
      <c r="J122" s="667"/>
      <c r="K122" s="667"/>
      <c r="L122" s="667"/>
      <c r="M122" s="667"/>
      <c r="N122" s="667"/>
      <c r="O122" s="667"/>
      <c r="P122" s="667"/>
      <c r="Q122" s="702"/>
      <c r="R122" s="617"/>
    </row>
    <row r="123" spans="1:19" s="697" customFormat="1" ht="19.5" customHeight="1" x14ac:dyDescent="0.25">
      <c r="A123" s="697" t="s">
        <v>609</v>
      </c>
      <c r="B123" s="710"/>
      <c r="C123" s="710"/>
      <c r="D123" s="710"/>
      <c r="Q123" s="702"/>
      <c r="R123" s="694"/>
    </row>
    <row r="124" spans="1:19" s="697" customFormat="1" ht="15.75" x14ac:dyDescent="0.25">
      <c r="B124" s="710"/>
      <c r="C124" s="710"/>
      <c r="D124" s="710"/>
      <c r="R124" s="694"/>
    </row>
    <row r="125" spans="1:19" s="697" customFormat="1" ht="24" customHeight="1" x14ac:dyDescent="0.25">
      <c r="A125" s="697" t="s">
        <v>610</v>
      </c>
      <c r="B125" s="710"/>
      <c r="C125" s="710"/>
      <c r="D125" s="710"/>
      <c r="R125" s="694"/>
    </row>
    <row r="126" spans="1:19" s="619" customFormat="1" x14ac:dyDescent="0.2">
      <c r="B126" s="616"/>
      <c r="C126" s="616"/>
      <c r="D126" s="616"/>
      <c r="R126" s="617"/>
    </row>
    <row r="127" spans="1:19" s="619" customFormat="1" ht="51" customHeight="1" x14ac:dyDescent="0.25">
      <c r="A127" s="1024" t="s">
        <v>663</v>
      </c>
      <c r="B127" s="1024"/>
      <c r="C127" s="1024"/>
      <c r="D127" s="1024"/>
      <c r="E127" s="1024"/>
      <c r="F127" s="1024"/>
      <c r="G127" s="1024"/>
      <c r="H127" s="1024"/>
      <c r="Q127" s="711"/>
      <c r="R127" s="712"/>
    </row>
    <row r="128" spans="1:19" s="619" customFormat="1" ht="18" x14ac:dyDescent="0.25">
      <c r="B128" s="616"/>
      <c r="C128" s="616"/>
      <c r="D128" s="616"/>
      <c r="Q128" s="711"/>
      <c r="R128" s="712"/>
    </row>
    <row r="129" spans="2:18" s="619" customFormat="1" ht="18" x14ac:dyDescent="0.25">
      <c r="B129" s="616"/>
      <c r="C129" s="616"/>
      <c r="D129" s="616"/>
      <c r="Q129" s="711"/>
      <c r="R129" s="712"/>
    </row>
    <row r="130" spans="2:18" s="619" customFormat="1" ht="18" x14ac:dyDescent="0.25">
      <c r="B130" s="616"/>
      <c r="C130" s="616"/>
      <c r="D130" s="616"/>
      <c r="Q130" s="713"/>
      <c r="R130" s="712"/>
    </row>
    <row r="131" spans="2:18" ht="18" x14ac:dyDescent="0.25">
      <c r="Q131" s="573"/>
      <c r="R131" s="714"/>
    </row>
    <row r="132" spans="2:18" ht="18" x14ac:dyDescent="0.25">
      <c r="Q132" s="573"/>
      <c r="R132" s="714"/>
    </row>
  </sheetData>
  <mergeCells count="87">
    <mergeCell ref="P1:Q1"/>
    <mergeCell ref="A4:Q4"/>
    <mergeCell ref="A5:Q5"/>
    <mergeCell ref="A6:Q6"/>
    <mergeCell ref="A7:Q7"/>
    <mergeCell ref="A9:A11"/>
    <mergeCell ref="B9:B11"/>
    <mergeCell ref="C9:D11"/>
    <mergeCell ref="E9:Q9"/>
    <mergeCell ref="E10:H10"/>
    <mergeCell ref="I10:L10"/>
    <mergeCell ref="M10:N10"/>
    <mergeCell ref="O10:Q10"/>
    <mergeCell ref="A13:Q13"/>
    <mergeCell ref="A14:Q14"/>
    <mergeCell ref="C15:D17"/>
    <mergeCell ref="C18:D18"/>
    <mergeCell ref="A19:Q19"/>
    <mergeCell ref="C20:D21"/>
    <mergeCell ref="C22:D22"/>
    <mergeCell ref="C23:D24"/>
    <mergeCell ref="C25:D25"/>
    <mergeCell ref="C26:D28"/>
    <mergeCell ref="C29:D29"/>
    <mergeCell ref="A30:P30"/>
    <mergeCell ref="A31:P31"/>
    <mergeCell ref="A32:Q32"/>
    <mergeCell ref="C33:D34"/>
    <mergeCell ref="C35:D36"/>
    <mergeCell ref="C37:D37"/>
    <mergeCell ref="C38:D38"/>
    <mergeCell ref="C39:D39"/>
    <mergeCell ref="C40:D40"/>
    <mergeCell ref="C41:D41"/>
    <mergeCell ref="C42:D42"/>
    <mergeCell ref="A43:Q43"/>
    <mergeCell ref="A44:Q44"/>
    <mergeCell ref="A45:Q45"/>
    <mergeCell ref="C46:D48"/>
    <mergeCell ref="C49:D49"/>
    <mergeCell ref="A50:Q50"/>
    <mergeCell ref="A51:Q51"/>
    <mergeCell ref="C52:D52"/>
    <mergeCell ref="C53:D54"/>
    <mergeCell ref="C55:D55"/>
    <mergeCell ref="C56:D58"/>
    <mergeCell ref="C59:D59"/>
    <mergeCell ref="A60:P60"/>
    <mergeCell ref="A61:P61"/>
    <mergeCell ref="A62:Q62"/>
    <mergeCell ref="C63:D66"/>
    <mergeCell ref="C67:D69"/>
    <mergeCell ref="E68:H68"/>
    <mergeCell ref="C70:D72"/>
    <mergeCell ref="C73:D74"/>
    <mergeCell ref="C75:D75"/>
    <mergeCell ref="A77:P77"/>
    <mergeCell ref="C78:D78"/>
    <mergeCell ref="V78:V79"/>
    <mergeCell ref="W78:W79"/>
    <mergeCell ref="X78:X79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101:D101"/>
    <mergeCell ref="C102:D102"/>
    <mergeCell ref="C103:D103"/>
    <mergeCell ref="A127:H127"/>
    <mergeCell ref="C96:D96"/>
    <mergeCell ref="C97:D97"/>
    <mergeCell ref="C98:D98"/>
    <mergeCell ref="C99:D99"/>
    <mergeCell ref="C100:D100"/>
  </mergeCells>
  <pageMargins left="0" right="0" top="0.55138888888888904" bottom="0" header="0.51180555555555496" footer="0.51180555555555496"/>
  <pageSetup paperSize="9" scale="47" firstPageNumber="0" fitToHeight="3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MK132"/>
  <sheetViews>
    <sheetView view="pageBreakPreview" zoomScale="55" zoomScaleNormal="100" zoomScalePageLayoutView="55" workbookViewId="0">
      <pane xSplit="2" ySplit="11" topLeftCell="H96" activePane="bottomRight" state="frozen"/>
      <selection pane="topRight" activeCell="H1" sqref="H1"/>
      <selection pane="bottomLeft" activeCell="A96" sqref="A96"/>
      <selection pane="bottomRight" activeCell="Q110" sqref="Q110"/>
    </sheetView>
  </sheetViews>
  <sheetFormatPr defaultRowHeight="12.75" x14ac:dyDescent="0.2"/>
  <cols>
    <col min="1" max="1" width="47.85546875" style="517" customWidth="1"/>
    <col min="2" max="2" width="10.140625" style="518" customWidth="1"/>
    <col min="3" max="3" width="29.85546875" style="518" customWidth="1"/>
    <col min="4" max="4" width="26" style="518" customWidth="1"/>
    <col min="5" max="5" width="12.7109375" style="517" customWidth="1"/>
    <col min="6" max="6" width="12.28515625" style="517" customWidth="1"/>
    <col min="7" max="7" width="15.140625" style="517" customWidth="1"/>
    <col min="8" max="12" width="14.7109375" style="517" customWidth="1"/>
    <col min="13" max="13" width="15.85546875" style="517" customWidth="1"/>
    <col min="14" max="14" width="14.7109375" style="517" customWidth="1"/>
    <col min="15" max="15" width="19" style="517" customWidth="1"/>
    <col min="16" max="16" width="14.5703125" style="517" customWidth="1"/>
    <col min="17" max="17" width="19.5703125" style="517" customWidth="1"/>
    <col min="18" max="18" width="12" style="614" customWidth="1"/>
    <col min="19" max="19" width="16.85546875" style="517" customWidth="1"/>
    <col min="20" max="21" width="9.140625" style="517" customWidth="1"/>
    <col min="22" max="22" width="22" style="517" customWidth="1"/>
    <col min="23" max="23" width="14.5703125" style="517" customWidth="1"/>
    <col min="24" max="24" width="20.42578125" style="517" customWidth="1"/>
    <col min="25" max="25" width="20.7109375" style="517" customWidth="1"/>
    <col min="26" max="1025" width="9.140625" style="517" customWidth="1"/>
  </cols>
  <sheetData>
    <row r="1" spans="1:18" s="619" customFormat="1" ht="15.75" x14ac:dyDescent="0.25">
      <c r="A1" s="615"/>
      <c r="B1" s="616"/>
      <c r="C1" s="616"/>
      <c r="D1" s="616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1046" t="s">
        <v>509</v>
      </c>
      <c r="Q1" s="1046"/>
      <c r="R1" s="617"/>
    </row>
    <row r="2" spans="1:18" s="619" customFormat="1" ht="13.5" customHeight="1" x14ac:dyDescent="0.25">
      <c r="A2" s="620"/>
      <c r="B2" s="616"/>
      <c r="C2" s="616"/>
      <c r="D2" s="616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17"/>
    </row>
    <row r="3" spans="1:18" s="619" customFormat="1" ht="14.25" hidden="1" x14ac:dyDescent="0.2">
      <c r="A3" s="622"/>
      <c r="B3" s="616"/>
      <c r="C3" s="616"/>
      <c r="D3" s="616"/>
      <c r="R3" s="617"/>
    </row>
    <row r="4" spans="1:18" s="619" customFormat="1" ht="18.75" customHeight="1" x14ac:dyDescent="0.3">
      <c r="A4" s="1047" t="s">
        <v>510</v>
      </c>
      <c r="B4" s="1047"/>
      <c r="C4" s="1047"/>
      <c r="D4" s="1047"/>
      <c r="E4" s="1047"/>
      <c r="F4" s="1047"/>
      <c r="G4" s="1047"/>
      <c r="H4" s="1047"/>
      <c r="I4" s="1047"/>
      <c r="J4" s="1047"/>
      <c r="K4" s="1047"/>
      <c r="L4" s="1047"/>
      <c r="M4" s="1047"/>
      <c r="N4" s="1047"/>
      <c r="O4" s="1047"/>
      <c r="P4" s="1047"/>
      <c r="Q4" s="1047"/>
      <c r="R4" s="617"/>
    </row>
    <row r="5" spans="1:18" s="619" customFormat="1" ht="15.75" hidden="1" customHeight="1" x14ac:dyDescent="0.25">
      <c r="A5" s="1048"/>
      <c r="B5" s="1048"/>
      <c r="C5" s="1048"/>
      <c r="D5" s="1048"/>
      <c r="E5" s="1048"/>
      <c r="F5" s="1048"/>
      <c r="G5" s="1048"/>
      <c r="H5" s="1048"/>
      <c r="I5" s="1048"/>
      <c r="J5" s="1048"/>
      <c r="K5" s="1048"/>
      <c r="L5" s="1048"/>
      <c r="M5" s="1048"/>
      <c r="N5" s="1048"/>
      <c r="O5" s="1048"/>
      <c r="P5" s="1048"/>
      <c r="Q5" s="1048"/>
      <c r="R5" s="617"/>
    </row>
    <row r="6" spans="1:18" s="619" customFormat="1" ht="54" customHeight="1" x14ac:dyDescent="0.25">
      <c r="A6" s="1049" t="e">
        <f>'Прил.9 услуги'!#REF!</f>
        <v>#REF!</v>
      </c>
      <c r="B6" s="1049"/>
      <c r="C6" s="1049"/>
      <c r="D6" s="1049"/>
      <c r="E6" s="1049"/>
      <c r="F6" s="1049"/>
      <c r="G6" s="1049"/>
      <c r="H6" s="1049"/>
      <c r="I6" s="1049"/>
      <c r="J6" s="1049"/>
      <c r="K6" s="1049"/>
      <c r="L6" s="1049"/>
      <c r="M6" s="1049"/>
      <c r="N6" s="1049"/>
      <c r="O6" s="1049"/>
      <c r="P6" s="1049"/>
      <c r="Q6" s="1049"/>
      <c r="R6" s="617"/>
    </row>
    <row r="7" spans="1:18" s="619" customFormat="1" ht="14.25" customHeight="1" x14ac:dyDescent="0.2">
      <c r="A7" s="1050" t="s">
        <v>511</v>
      </c>
      <c r="B7" s="1050"/>
      <c r="C7" s="1050"/>
      <c r="D7" s="1050"/>
      <c r="E7" s="1050"/>
      <c r="F7" s="1050"/>
      <c r="G7" s="1050"/>
      <c r="H7" s="1050"/>
      <c r="I7" s="1050"/>
      <c r="J7" s="1050"/>
      <c r="K7" s="1050"/>
      <c r="L7" s="1050"/>
      <c r="M7" s="1050"/>
      <c r="N7" s="1050"/>
      <c r="O7" s="1050"/>
      <c r="P7" s="1050"/>
      <c r="Q7" s="1050"/>
      <c r="R7" s="617"/>
    </row>
    <row r="8" spans="1:18" s="619" customFormat="1" x14ac:dyDescent="0.2">
      <c r="A8" s="624"/>
      <c r="B8" s="624"/>
      <c r="C8" s="624"/>
      <c r="D8" s="624"/>
      <c r="E8" s="624"/>
      <c r="F8" s="624"/>
      <c r="G8" s="624"/>
      <c r="H8" s="624"/>
      <c r="I8" s="624"/>
      <c r="J8" s="624"/>
      <c r="K8" s="624"/>
      <c r="L8" s="624"/>
      <c r="M8" s="624"/>
      <c r="N8" s="624"/>
      <c r="O8" s="624"/>
      <c r="P8" s="624"/>
      <c r="Q8" s="624"/>
      <c r="R8" s="617"/>
    </row>
    <row r="9" spans="1:18" s="619" customFormat="1" ht="16.5" customHeight="1" x14ac:dyDescent="0.25">
      <c r="A9" s="1038" t="s">
        <v>512</v>
      </c>
      <c r="B9" s="1038" t="s">
        <v>486</v>
      </c>
      <c r="C9" s="1038" t="s">
        <v>183</v>
      </c>
      <c r="D9" s="1038"/>
      <c r="E9" s="1044" t="s">
        <v>513</v>
      </c>
      <c r="F9" s="1044"/>
      <c r="G9" s="1044"/>
      <c r="H9" s="1044"/>
      <c r="I9" s="1044"/>
      <c r="J9" s="1044"/>
      <c r="K9" s="1044"/>
      <c r="L9" s="1044"/>
      <c r="M9" s="1044"/>
      <c r="N9" s="1044"/>
      <c r="O9" s="1044"/>
      <c r="P9" s="1044"/>
      <c r="Q9" s="1044"/>
      <c r="R9" s="617"/>
    </row>
    <row r="10" spans="1:18" s="619" customFormat="1" ht="64.150000000000006" customHeight="1" x14ac:dyDescent="0.2">
      <c r="A10" s="1038"/>
      <c r="B10" s="1038"/>
      <c r="C10" s="1038"/>
      <c r="D10" s="1038"/>
      <c r="E10" s="1038" t="s">
        <v>514</v>
      </c>
      <c r="F10" s="1038"/>
      <c r="G10" s="1038"/>
      <c r="H10" s="1038"/>
      <c r="I10" s="1002" t="s">
        <v>515</v>
      </c>
      <c r="J10" s="1002"/>
      <c r="K10" s="1002"/>
      <c r="L10" s="1002"/>
      <c r="M10" s="1003" t="s">
        <v>516</v>
      </c>
      <c r="N10" s="1003"/>
      <c r="O10" s="1045" t="s">
        <v>517</v>
      </c>
      <c r="P10" s="1045"/>
      <c r="Q10" s="1045"/>
      <c r="R10" s="617"/>
    </row>
    <row r="11" spans="1:18" s="619" customFormat="1" ht="104.25" customHeight="1" x14ac:dyDescent="0.2">
      <c r="A11" s="1038"/>
      <c r="B11" s="1038"/>
      <c r="C11" s="1038"/>
      <c r="D11" s="1038"/>
      <c r="E11" s="425" t="s">
        <v>518</v>
      </c>
      <c r="F11" s="425" t="s">
        <v>519</v>
      </c>
      <c r="G11" s="425" t="s">
        <v>520</v>
      </c>
      <c r="H11" s="625" t="s">
        <v>521</v>
      </c>
      <c r="I11" s="425" t="s">
        <v>518</v>
      </c>
      <c r="J11" s="425" t="s">
        <v>519</v>
      </c>
      <c r="K11" s="425" t="s">
        <v>520</v>
      </c>
      <c r="L11" s="425" t="s">
        <v>521</v>
      </c>
      <c r="M11" s="628" t="s">
        <v>522</v>
      </c>
      <c r="N11" s="426" t="s">
        <v>523</v>
      </c>
      <c r="O11" s="628" t="s">
        <v>522</v>
      </c>
      <c r="P11" s="426" t="s">
        <v>523</v>
      </c>
      <c r="Q11" s="629" t="s">
        <v>524</v>
      </c>
      <c r="R11" s="617"/>
    </row>
    <row r="12" spans="1:18" s="619" customFormat="1" ht="13.15" customHeight="1" x14ac:dyDescent="0.2">
      <c r="A12" s="630">
        <v>1</v>
      </c>
      <c r="B12" s="630">
        <v>2</v>
      </c>
      <c r="C12" s="630">
        <v>3</v>
      </c>
      <c r="D12" s="630"/>
      <c r="E12" s="630">
        <v>4</v>
      </c>
      <c r="F12" s="630">
        <v>5</v>
      </c>
      <c r="G12" s="630">
        <v>6</v>
      </c>
      <c r="H12" s="630">
        <v>7</v>
      </c>
      <c r="I12" s="630">
        <v>8</v>
      </c>
      <c r="J12" s="630">
        <v>9</v>
      </c>
      <c r="K12" s="630">
        <v>10</v>
      </c>
      <c r="L12" s="630">
        <v>11</v>
      </c>
      <c r="M12" s="630">
        <v>12</v>
      </c>
      <c r="N12" s="630">
        <v>13</v>
      </c>
      <c r="O12" s="630">
        <v>8</v>
      </c>
      <c r="P12" s="630">
        <f>O12+1</f>
        <v>9</v>
      </c>
      <c r="Q12" s="630" t="s">
        <v>525</v>
      </c>
      <c r="R12" s="617"/>
    </row>
    <row r="13" spans="1:18" s="619" customFormat="1" ht="27.75" customHeight="1" x14ac:dyDescent="0.2">
      <c r="A13" s="1051" t="s">
        <v>621</v>
      </c>
      <c r="B13" s="1051"/>
      <c r="C13" s="1051"/>
      <c r="D13" s="1051"/>
      <c r="E13" s="1051"/>
      <c r="F13" s="1051"/>
      <c r="G13" s="1051"/>
      <c r="H13" s="1051"/>
      <c r="I13" s="1051"/>
      <c r="J13" s="1051"/>
      <c r="K13" s="1051"/>
      <c r="L13" s="1051"/>
      <c r="M13" s="1051"/>
      <c r="N13" s="1051"/>
      <c r="O13" s="1051"/>
      <c r="P13" s="1051"/>
      <c r="Q13" s="1051"/>
      <c r="R13" s="617"/>
    </row>
    <row r="14" spans="1:18" s="636" customFormat="1" ht="18" customHeight="1" x14ac:dyDescent="0.2">
      <c r="A14" s="1042" t="s">
        <v>527</v>
      </c>
      <c r="B14" s="1042"/>
      <c r="C14" s="1042"/>
      <c r="D14" s="1042"/>
      <c r="E14" s="1042"/>
      <c r="F14" s="1042"/>
      <c r="G14" s="1042"/>
      <c r="H14" s="1042"/>
      <c r="I14" s="1042"/>
      <c r="J14" s="1042"/>
      <c r="K14" s="1042"/>
      <c r="L14" s="1042"/>
      <c r="M14" s="1042"/>
      <c r="N14" s="1042"/>
      <c r="O14" s="1042"/>
      <c r="P14" s="1042"/>
      <c r="Q14" s="1042"/>
      <c r="R14" s="634"/>
    </row>
    <row r="15" spans="1:18" s="636" customFormat="1" ht="37.5" customHeight="1" x14ac:dyDescent="0.25">
      <c r="A15" s="637" t="s">
        <v>528</v>
      </c>
      <c r="B15" s="638"/>
      <c r="C15" s="1035" t="s">
        <v>529</v>
      </c>
      <c r="D15" s="1035"/>
      <c r="E15" s="639" t="s">
        <v>86</v>
      </c>
      <c r="F15" s="639" t="s">
        <v>86</v>
      </c>
      <c r="G15" s="639" t="s">
        <v>86</v>
      </c>
      <c r="H15" s="639" t="s">
        <v>86</v>
      </c>
      <c r="I15" s="639" t="s">
        <v>86</v>
      </c>
      <c r="J15" s="639" t="s">
        <v>86</v>
      </c>
      <c r="K15" s="639" t="s">
        <v>86</v>
      </c>
      <c r="L15" s="639" t="s">
        <v>86</v>
      </c>
      <c r="M15" s="639"/>
      <c r="N15" s="639"/>
      <c r="O15" s="639" t="s">
        <v>86</v>
      </c>
      <c r="P15" s="639" t="s">
        <v>86</v>
      </c>
      <c r="Q15" s="639" t="s">
        <v>86</v>
      </c>
      <c r="R15" s="634"/>
    </row>
    <row r="16" spans="1:18" s="636" customFormat="1" ht="24" customHeight="1" x14ac:dyDescent="0.25">
      <c r="A16" s="640" t="s">
        <v>530</v>
      </c>
      <c r="B16" s="638">
        <v>211</v>
      </c>
      <c r="C16" s="1035"/>
      <c r="D16" s="1035"/>
      <c r="E16" s="639" t="s">
        <v>86</v>
      </c>
      <c r="F16" s="639" t="s">
        <v>86</v>
      </c>
      <c r="G16" s="639" t="s">
        <v>86</v>
      </c>
      <c r="H16" s="639" t="s">
        <v>86</v>
      </c>
      <c r="I16" s="639" t="s">
        <v>86</v>
      </c>
      <c r="J16" s="639" t="s">
        <v>86</v>
      </c>
      <c r="K16" s="639" t="s">
        <v>86</v>
      </c>
      <c r="L16" s="639" t="s">
        <v>86</v>
      </c>
      <c r="M16" s="641"/>
      <c r="N16" s="649"/>
      <c r="O16" s="642">
        <f>'Прил.8 ст.211'!AQ51</f>
        <v>0</v>
      </c>
      <c r="P16" s="649"/>
      <c r="Q16" s="642">
        <f>O16+P16</f>
        <v>0</v>
      </c>
      <c r="R16" s="634"/>
    </row>
    <row r="17" spans="1:18" s="636" customFormat="1" ht="22.5" customHeight="1" x14ac:dyDescent="0.25">
      <c r="A17" s="640" t="s">
        <v>531</v>
      </c>
      <c r="B17" s="638">
        <v>213</v>
      </c>
      <c r="C17" s="1035"/>
      <c r="D17" s="1035"/>
      <c r="E17" s="639" t="s">
        <v>86</v>
      </c>
      <c r="F17" s="639" t="s">
        <v>86</v>
      </c>
      <c r="G17" s="639" t="s">
        <v>86</v>
      </c>
      <c r="H17" s="639" t="s">
        <v>86</v>
      </c>
      <c r="I17" s="639" t="s">
        <v>86</v>
      </c>
      <c r="J17" s="639" t="s">
        <v>86</v>
      </c>
      <c r="K17" s="639" t="s">
        <v>86</v>
      </c>
      <c r="L17" s="639" t="s">
        <v>86</v>
      </c>
      <c r="M17" s="642">
        <f>M16*30.2%</f>
        <v>0</v>
      </c>
      <c r="N17" s="642">
        <f>N16*30.2%</f>
        <v>0</v>
      </c>
      <c r="O17" s="642">
        <f>O16*30.2%</f>
        <v>0</v>
      </c>
      <c r="P17" s="642">
        <f>P16*30.2%</f>
        <v>0</v>
      </c>
      <c r="Q17" s="642">
        <f>O17+P17</f>
        <v>0</v>
      </c>
      <c r="R17" s="634"/>
    </row>
    <row r="18" spans="1:18" s="636" customFormat="1" ht="19.5" customHeight="1" x14ac:dyDescent="0.25">
      <c r="A18" s="643" t="s">
        <v>532</v>
      </c>
      <c r="B18" s="644"/>
      <c r="C18" s="1036"/>
      <c r="D18" s="1036"/>
      <c r="E18" s="646" t="s">
        <v>86</v>
      </c>
      <c r="F18" s="646" t="s">
        <v>86</v>
      </c>
      <c r="G18" s="646" t="s">
        <v>86</v>
      </c>
      <c r="H18" s="646" t="s">
        <v>86</v>
      </c>
      <c r="I18" s="646" t="s">
        <v>86</v>
      </c>
      <c r="J18" s="646" t="s">
        <v>86</v>
      </c>
      <c r="K18" s="646" t="s">
        <v>86</v>
      </c>
      <c r="L18" s="646" t="s">
        <v>86</v>
      </c>
      <c r="M18" s="647">
        <f>M16+M17</f>
        <v>0</v>
      </c>
      <c r="N18" s="647">
        <f>N16+N17</f>
        <v>0</v>
      </c>
      <c r="O18" s="647">
        <f>O16+O17</f>
        <v>0</v>
      </c>
      <c r="P18" s="647">
        <f>P16+P17</f>
        <v>0</v>
      </c>
      <c r="Q18" s="647">
        <f>Q16+Q17</f>
        <v>0</v>
      </c>
      <c r="R18" s="634"/>
    </row>
    <row r="19" spans="1:18" s="636" customFormat="1" ht="19.5" customHeight="1" x14ac:dyDescent="0.25">
      <c r="A19" s="1043" t="s">
        <v>533</v>
      </c>
      <c r="B19" s="1043"/>
      <c r="C19" s="1043"/>
      <c r="D19" s="1043"/>
      <c r="E19" s="1043"/>
      <c r="F19" s="1043"/>
      <c r="G19" s="1043"/>
      <c r="H19" s="1043"/>
      <c r="I19" s="1043"/>
      <c r="J19" s="1043"/>
      <c r="K19" s="1043"/>
      <c r="L19" s="1043"/>
      <c r="M19" s="1043"/>
      <c r="N19" s="1043"/>
      <c r="O19" s="1043"/>
      <c r="P19" s="1043"/>
      <c r="Q19" s="1043"/>
      <c r="R19" s="634"/>
    </row>
    <row r="20" spans="1:18" s="636" customFormat="1" ht="20.25" customHeight="1" x14ac:dyDescent="0.25">
      <c r="A20" s="637" t="s">
        <v>493</v>
      </c>
      <c r="B20" s="648">
        <v>221</v>
      </c>
      <c r="C20" s="1040" t="s">
        <v>534</v>
      </c>
      <c r="D20" s="1040"/>
      <c r="E20" s="639" t="s">
        <v>86</v>
      </c>
      <c r="F20" s="639" t="s">
        <v>86</v>
      </c>
      <c r="G20" s="649"/>
      <c r="H20" s="639" t="s">
        <v>86</v>
      </c>
      <c r="I20" s="639" t="s">
        <v>86</v>
      </c>
      <c r="J20" s="639" t="s">
        <v>86</v>
      </c>
      <c r="K20" s="649"/>
      <c r="L20" s="639" t="s">
        <v>86</v>
      </c>
      <c r="M20" s="639">
        <f>G20</f>
        <v>0</v>
      </c>
      <c r="N20" s="639">
        <f>K20</f>
        <v>0</v>
      </c>
      <c r="O20" s="442">
        <f>'Прил.10 прочие'!AD10</f>
        <v>0</v>
      </c>
      <c r="P20" s="639"/>
      <c r="Q20" s="639">
        <f>O20+P20</f>
        <v>0</v>
      </c>
      <c r="R20" s="634"/>
    </row>
    <row r="21" spans="1:18" s="636" customFormat="1" ht="20.25" customHeight="1" x14ac:dyDescent="0.25">
      <c r="A21" s="637" t="s">
        <v>494</v>
      </c>
      <c r="B21" s="648">
        <v>222</v>
      </c>
      <c r="C21" s="1040"/>
      <c r="D21" s="1040"/>
      <c r="E21" s="639" t="s">
        <v>86</v>
      </c>
      <c r="F21" s="639" t="s">
        <v>86</v>
      </c>
      <c r="G21" s="649"/>
      <c r="H21" s="639" t="s">
        <v>86</v>
      </c>
      <c r="I21" s="639" t="s">
        <v>86</v>
      </c>
      <c r="J21" s="639" t="s">
        <v>86</v>
      </c>
      <c r="K21" s="649"/>
      <c r="L21" s="639" t="s">
        <v>86</v>
      </c>
      <c r="M21" s="639">
        <f>G21</f>
        <v>0</v>
      </c>
      <c r="N21" s="639">
        <f>K21</f>
        <v>0</v>
      </c>
      <c r="O21" s="442">
        <f>'Прил.10 прочие'!AD14</f>
        <v>0</v>
      </c>
      <c r="P21" s="639"/>
      <c r="Q21" s="639">
        <f>O21+P21</f>
        <v>0</v>
      </c>
      <c r="R21" s="634"/>
    </row>
    <row r="22" spans="1:18" s="636" customFormat="1" ht="32.25" customHeight="1" x14ac:dyDescent="0.25">
      <c r="A22" s="637" t="s">
        <v>535</v>
      </c>
      <c r="B22" s="650">
        <v>223</v>
      </c>
      <c r="C22" s="1035" t="s">
        <v>536</v>
      </c>
      <c r="D22" s="1035"/>
      <c r="E22" s="649"/>
      <c r="F22" s="649"/>
      <c r="G22" s="649"/>
      <c r="H22" s="642">
        <f>(E22+F22+G22)/3</f>
        <v>0</v>
      </c>
      <c r="I22" s="649"/>
      <c r="J22" s="649"/>
      <c r="K22" s="649"/>
      <c r="L22" s="642">
        <f>(I22+J22+K22)/3</f>
        <v>0</v>
      </c>
      <c r="M22" s="642">
        <f>H22</f>
        <v>0</v>
      </c>
      <c r="N22" s="642">
        <f>L22</f>
        <v>0</v>
      </c>
      <c r="O22" s="651">
        <f>H22*Q31</f>
        <v>0</v>
      </c>
      <c r="P22" s="651"/>
      <c r="Q22" s="639">
        <f t="shared" ref="Q22:Q28" si="0">SUM(O22+P22)</f>
        <v>0</v>
      </c>
      <c r="R22" s="634"/>
    </row>
    <row r="23" spans="1:18" s="636" customFormat="1" ht="31.5" customHeight="1" x14ac:dyDescent="0.25">
      <c r="A23" s="652" t="s">
        <v>537</v>
      </c>
      <c r="B23" s="650" t="s">
        <v>538</v>
      </c>
      <c r="C23" s="1035" t="s">
        <v>539</v>
      </c>
      <c r="D23" s="1035"/>
      <c r="E23" s="639" t="s">
        <v>86</v>
      </c>
      <c r="F23" s="639" t="s">
        <v>86</v>
      </c>
      <c r="G23" s="639" t="s">
        <v>86</v>
      </c>
      <c r="H23" s="639" t="s">
        <v>86</v>
      </c>
      <c r="I23" s="639" t="s">
        <v>86</v>
      </c>
      <c r="J23" s="639" t="s">
        <v>86</v>
      </c>
      <c r="K23" s="639" t="s">
        <v>86</v>
      </c>
      <c r="L23" s="639" t="s">
        <v>86</v>
      </c>
      <c r="M23" s="653">
        <f>'Прил.7 лимиты'!E11*'12'!Q31</f>
        <v>0</v>
      </c>
      <c r="N23" s="653">
        <f>'Прил.7 лимиты'!E13*'12'!Q31</f>
        <v>0</v>
      </c>
      <c r="O23" s="653">
        <f>'Прил.7 лимиты'!$E$11*'12'!$Q$31</f>
        <v>0</v>
      </c>
      <c r="P23" s="653"/>
      <c r="Q23" s="639">
        <f t="shared" si="0"/>
        <v>0</v>
      </c>
      <c r="R23" s="654"/>
    </row>
    <row r="24" spans="1:18" s="636" customFormat="1" ht="40.5" customHeight="1" x14ac:dyDescent="0.25">
      <c r="A24" s="652" t="s">
        <v>540</v>
      </c>
      <c r="B24" s="650" t="s">
        <v>541</v>
      </c>
      <c r="C24" s="1035"/>
      <c r="D24" s="1035"/>
      <c r="E24" s="639" t="s">
        <v>86</v>
      </c>
      <c r="F24" s="639" t="s">
        <v>86</v>
      </c>
      <c r="G24" s="639" t="s">
        <v>86</v>
      </c>
      <c r="H24" s="639" t="s">
        <v>86</v>
      </c>
      <c r="I24" s="639" t="s">
        <v>86</v>
      </c>
      <c r="J24" s="639" t="s">
        <v>86</v>
      </c>
      <c r="K24" s="639" t="s">
        <v>86</v>
      </c>
      <c r="L24" s="639" t="s">
        <v>86</v>
      </c>
      <c r="M24" s="653">
        <f>'Прил.7 лимиты'!N11*'12'!Q31</f>
        <v>0</v>
      </c>
      <c r="N24" s="653">
        <f>'Прил.7 лимиты'!N13*'12'!Q31</f>
        <v>0</v>
      </c>
      <c r="O24" s="653">
        <f>'Прил.7 лимиты'!$N$11*'12'!$Q$31</f>
        <v>0</v>
      </c>
      <c r="P24" s="715"/>
      <c r="Q24" s="639">
        <f t="shared" si="0"/>
        <v>0</v>
      </c>
      <c r="R24" s="654"/>
    </row>
    <row r="25" spans="1:18" s="636" customFormat="1" ht="39.75" customHeight="1" x14ac:dyDescent="0.25">
      <c r="A25" s="652" t="s">
        <v>542</v>
      </c>
      <c r="B25" s="650" t="s">
        <v>543</v>
      </c>
      <c r="C25" s="1035" t="s">
        <v>544</v>
      </c>
      <c r="D25" s="1035"/>
      <c r="E25" s="649"/>
      <c r="F25" s="649"/>
      <c r="G25" s="649"/>
      <c r="H25" s="642">
        <f>(E25+F25+G25)/3</f>
        <v>0</v>
      </c>
      <c r="I25" s="649"/>
      <c r="J25" s="649"/>
      <c r="K25" s="649"/>
      <c r="L25" s="642">
        <f>(I25+J25+K25)/3</f>
        <v>0</v>
      </c>
      <c r="M25" s="642">
        <f>H25</f>
        <v>0</v>
      </c>
      <c r="N25" s="642">
        <f>L25</f>
        <v>0</v>
      </c>
      <c r="O25" s="653">
        <f>'Прил.7 лимиты'!$Q$11*'12'!$Q$31</f>
        <v>0</v>
      </c>
      <c r="P25" s="653"/>
      <c r="Q25" s="639">
        <f t="shared" si="0"/>
        <v>0</v>
      </c>
      <c r="R25" s="654"/>
    </row>
    <row r="26" spans="1:18" s="636" customFormat="1" ht="34.5" customHeight="1" x14ac:dyDescent="0.25">
      <c r="A26" s="652" t="s">
        <v>545</v>
      </c>
      <c r="B26" s="650" t="s">
        <v>496</v>
      </c>
      <c r="C26" s="1035" t="s">
        <v>546</v>
      </c>
      <c r="D26" s="1035"/>
      <c r="E26" s="639" t="s">
        <v>86</v>
      </c>
      <c r="F26" s="639" t="s">
        <v>86</v>
      </c>
      <c r="G26" s="639" t="s">
        <v>86</v>
      </c>
      <c r="H26" s="639" t="s">
        <v>86</v>
      </c>
      <c r="I26" s="639" t="s">
        <v>86</v>
      </c>
      <c r="J26" s="639" t="s">
        <v>86</v>
      </c>
      <c r="K26" s="639" t="s">
        <v>86</v>
      </c>
      <c r="L26" s="639" t="s">
        <v>86</v>
      </c>
      <c r="M26" s="642">
        <f>'Прил.10 прочие'!AD18</f>
        <v>0</v>
      </c>
      <c r="N26" s="642">
        <f>'Прил.10 прочие'!BB18</f>
        <v>0</v>
      </c>
      <c r="O26" s="642">
        <f>'Прил.10 прочие'!AD18</f>
        <v>0</v>
      </c>
      <c r="P26" s="639"/>
      <c r="Q26" s="639">
        <f t="shared" si="0"/>
        <v>0</v>
      </c>
      <c r="R26" s="634"/>
    </row>
    <row r="27" spans="1:18" s="636" customFormat="1" ht="17.45" customHeight="1" x14ac:dyDescent="0.25">
      <c r="A27" s="652" t="s">
        <v>547</v>
      </c>
      <c r="B27" s="650" t="s">
        <v>548</v>
      </c>
      <c r="C27" s="1035"/>
      <c r="D27" s="1035"/>
      <c r="E27" s="639" t="s">
        <v>86</v>
      </c>
      <c r="F27" s="639" t="s">
        <v>86</v>
      </c>
      <c r="G27" s="639" t="s">
        <v>86</v>
      </c>
      <c r="H27" s="639" t="s">
        <v>86</v>
      </c>
      <c r="I27" s="639" t="s">
        <v>86</v>
      </c>
      <c r="J27" s="639" t="s">
        <v>86</v>
      </c>
      <c r="K27" s="639" t="s">
        <v>86</v>
      </c>
      <c r="L27" s="639" t="s">
        <v>86</v>
      </c>
      <c r="M27" s="639">
        <f>'Прил.10 прочие'!AD30</f>
        <v>0</v>
      </c>
      <c r="N27" s="639">
        <f>'Прил.10 прочие'!BB30</f>
        <v>0</v>
      </c>
      <c r="O27" s="639">
        <f>'Прил.10 прочие'!AD30</f>
        <v>0</v>
      </c>
      <c r="P27" s="639"/>
      <c r="Q27" s="639">
        <f t="shared" si="0"/>
        <v>0</v>
      </c>
      <c r="R27" s="634"/>
    </row>
    <row r="28" spans="1:18" s="636" customFormat="1" ht="17.45" customHeight="1" x14ac:dyDescent="0.25">
      <c r="A28" s="652" t="s">
        <v>549</v>
      </c>
      <c r="B28" s="650" t="s">
        <v>550</v>
      </c>
      <c r="C28" s="1035"/>
      <c r="D28" s="1035"/>
      <c r="E28" s="639" t="s">
        <v>86</v>
      </c>
      <c r="F28" s="639" t="s">
        <v>86</v>
      </c>
      <c r="G28" s="639" t="s">
        <v>86</v>
      </c>
      <c r="H28" s="639" t="s">
        <v>86</v>
      </c>
      <c r="I28" s="639" t="s">
        <v>86</v>
      </c>
      <c r="J28" s="639" t="s">
        <v>86</v>
      </c>
      <c r="K28" s="639" t="s">
        <v>86</v>
      </c>
      <c r="L28" s="639" t="s">
        <v>86</v>
      </c>
      <c r="M28" s="651">
        <f>'Прил.7 лимиты'!H10*'12'!Q31</f>
        <v>0</v>
      </c>
      <c r="N28" s="669">
        <f>'Прил.7 лимиты'!H12*'12'!Q31</f>
        <v>0</v>
      </c>
      <c r="O28" s="651">
        <f>'Прил.7 лимиты'!H10*Q31</f>
        <v>0</v>
      </c>
      <c r="P28" s="639"/>
      <c r="Q28" s="639">
        <f t="shared" si="0"/>
        <v>0</v>
      </c>
      <c r="R28" s="634"/>
    </row>
    <row r="29" spans="1:18" s="636" customFormat="1" ht="19.5" customHeight="1" x14ac:dyDescent="0.25">
      <c r="A29" s="643" t="s">
        <v>551</v>
      </c>
      <c r="B29" s="645"/>
      <c r="C29" s="1036"/>
      <c r="D29" s="1036"/>
      <c r="E29" s="646" t="s">
        <v>86</v>
      </c>
      <c r="F29" s="646" t="s">
        <v>86</v>
      </c>
      <c r="G29" s="646" t="s">
        <v>86</v>
      </c>
      <c r="H29" s="646" t="s">
        <v>86</v>
      </c>
      <c r="I29" s="646" t="s">
        <v>86</v>
      </c>
      <c r="J29" s="646" t="s">
        <v>86</v>
      </c>
      <c r="K29" s="646" t="s">
        <v>86</v>
      </c>
      <c r="L29" s="646" t="s">
        <v>86</v>
      </c>
      <c r="M29" s="655">
        <f>SUM(M20:M28)</f>
        <v>0</v>
      </c>
      <c r="N29" s="655">
        <f>SUM(N20:N28)</f>
        <v>0</v>
      </c>
      <c r="O29" s="655">
        <f>SUM(O20:O28)</f>
        <v>0</v>
      </c>
      <c r="P29" s="655">
        <f>SUM(P20:P28)</f>
        <v>0</v>
      </c>
      <c r="Q29" s="655">
        <f>SUM(Q20:Q28)</f>
        <v>0</v>
      </c>
      <c r="R29" s="634"/>
    </row>
    <row r="30" spans="1:18" s="636" customFormat="1" ht="20.25" customHeight="1" x14ac:dyDescent="0.25">
      <c r="A30" s="1032" t="s">
        <v>552</v>
      </c>
      <c r="B30" s="1032"/>
      <c r="C30" s="1032"/>
      <c r="D30" s="1032"/>
      <c r="E30" s="1032"/>
      <c r="F30" s="1032"/>
      <c r="G30" s="1032"/>
      <c r="H30" s="1032"/>
      <c r="I30" s="1032"/>
      <c r="J30" s="1032"/>
      <c r="K30" s="1032"/>
      <c r="L30" s="1032"/>
      <c r="M30" s="1032"/>
      <c r="N30" s="1032"/>
      <c r="O30" s="1032"/>
      <c r="P30" s="1032"/>
      <c r="Q30" s="451">
        <f>'Прил.8 ст.211'!AQ52</f>
        <v>0</v>
      </c>
      <c r="R30" s="634"/>
    </row>
    <row r="31" spans="1:18" s="636" customFormat="1" ht="18" customHeight="1" x14ac:dyDescent="0.25">
      <c r="A31" s="1032" t="s">
        <v>553</v>
      </c>
      <c r="B31" s="1032"/>
      <c r="C31" s="1032"/>
      <c r="D31" s="1032"/>
      <c r="E31" s="1032"/>
      <c r="F31" s="1032"/>
      <c r="G31" s="1032"/>
      <c r="H31" s="1032"/>
      <c r="I31" s="1032"/>
      <c r="J31" s="1032"/>
      <c r="K31" s="1032"/>
      <c r="L31" s="1032"/>
      <c r="M31" s="1032"/>
      <c r="N31" s="1032"/>
      <c r="O31" s="1032"/>
      <c r="P31" s="1032"/>
      <c r="Q31" s="656">
        <f>'Прил.4 площади'!O83</f>
        <v>0</v>
      </c>
      <c r="R31" s="634"/>
    </row>
    <row r="32" spans="1:18" s="619" customFormat="1" ht="17.25" customHeight="1" x14ac:dyDescent="0.2">
      <c r="A32" s="1034" t="s">
        <v>554</v>
      </c>
      <c r="B32" s="1034"/>
      <c r="C32" s="1034"/>
      <c r="D32" s="1034"/>
      <c r="E32" s="1034"/>
      <c r="F32" s="1034"/>
      <c r="G32" s="1034"/>
      <c r="H32" s="1034"/>
      <c r="I32" s="1034"/>
      <c r="J32" s="1034"/>
      <c r="K32" s="1034"/>
      <c r="L32" s="1034"/>
      <c r="M32" s="1034"/>
      <c r="N32" s="1034"/>
      <c r="O32" s="1034"/>
      <c r="P32" s="1034"/>
      <c r="Q32" s="1034"/>
      <c r="R32" s="617"/>
    </row>
    <row r="33" spans="1:19" s="636" customFormat="1" ht="17.25" customHeight="1" x14ac:dyDescent="0.25">
      <c r="A33" s="637" t="s">
        <v>491</v>
      </c>
      <c r="B33" s="648">
        <v>212</v>
      </c>
      <c r="C33" s="1035" t="s">
        <v>534</v>
      </c>
      <c r="D33" s="1035"/>
      <c r="E33" s="639" t="s">
        <v>86</v>
      </c>
      <c r="F33" s="639" t="s">
        <v>86</v>
      </c>
      <c r="G33" s="649"/>
      <c r="H33" s="639" t="s">
        <v>86</v>
      </c>
      <c r="I33" s="639" t="s">
        <v>86</v>
      </c>
      <c r="J33" s="639" t="s">
        <v>86</v>
      </c>
      <c r="K33" s="649"/>
      <c r="L33" s="639" t="s">
        <v>86</v>
      </c>
      <c r="M33" s="639">
        <f>G33</f>
        <v>0</v>
      </c>
      <c r="N33" s="639">
        <f>K33</f>
        <v>0</v>
      </c>
      <c r="O33" s="442">
        <f>'Прил.10 прочие'!AD6</f>
        <v>0</v>
      </c>
      <c r="P33" s="442"/>
      <c r="Q33" s="639">
        <f t="shared" ref="Q33:Q39" si="1">O33+P33</f>
        <v>0</v>
      </c>
      <c r="R33" s="634"/>
    </row>
    <row r="34" spans="1:19" s="636" customFormat="1" ht="17.25" customHeight="1" x14ac:dyDescent="0.25">
      <c r="A34" s="637" t="s">
        <v>500</v>
      </c>
      <c r="B34" s="648">
        <v>262</v>
      </c>
      <c r="C34" s="1035"/>
      <c r="D34" s="1035"/>
      <c r="E34" s="639" t="s">
        <v>86</v>
      </c>
      <c r="F34" s="639" t="s">
        <v>86</v>
      </c>
      <c r="G34" s="649"/>
      <c r="H34" s="639" t="s">
        <v>86</v>
      </c>
      <c r="I34" s="639" t="s">
        <v>86</v>
      </c>
      <c r="J34" s="639" t="s">
        <v>86</v>
      </c>
      <c r="K34" s="649"/>
      <c r="L34" s="639" t="s">
        <v>86</v>
      </c>
      <c r="M34" s="639">
        <f>G34</f>
        <v>0</v>
      </c>
      <c r="N34" s="639">
        <f>K34</f>
        <v>0</v>
      </c>
      <c r="O34" s="659">
        <f>'Прил.10 прочие'!AD34</f>
        <v>0</v>
      </c>
      <c r="P34" s="659"/>
      <c r="Q34" s="639">
        <f t="shared" si="1"/>
        <v>0</v>
      </c>
      <c r="R34" s="634"/>
    </row>
    <row r="35" spans="1:19" s="636" customFormat="1" ht="19.5" customHeight="1" x14ac:dyDescent="0.25">
      <c r="A35" s="637" t="s">
        <v>497</v>
      </c>
      <c r="B35" s="648">
        <v>225</v>
      </c>
      <c r="C35" s="1035" t="s">
        <v>555</v>
      </c>
      <c r="D35" s="1035"/>
      <c r="E35" s="649"/>
      <c r="F35" s="649"/>
      <c r="G35" s="649"/>
      <c r="H35" s="642">
        <f>(E35+F35+G35)/3</f>
        <v>0</v>
      </c>
      <c r="I35" s="649"/>
      <c r="J35" s="649"/>
      <c r="K35" s="649"/>
      <c r="L35" s="642">
        <f>(I35+J35+K35)/3</f>
        <v>0</v>
      </c>
      <c r="M35" s="642">
        <f>H35</f>
        <v>0</v>
      </c>
      <c r="N35" s="642">
        <f>L35</f>
        <v>0</v>
      </c>
      <c r="O35" s="442">
        <f>'Прил.10 прочие'!AD22</f>
        <v>0</v>
      </c>
      <c r="P35" s="442"/>
      <c r="Q35" s="639">
        <f t="shared" si="1"/>
        <v>0</v>
      </c>
      <c r="R35" s="634"/>
    </row>
    <row r="36" spans="1:19" s="636" customFormat="1" ht="19.5" customHeight="1" x14ac:dyDescent="0.25">
      <c r="A36" s="637" t="s">
        <v>498</v>
      </c>
      <c r="B36" s="648">
        <v>226</v>
      </c>
      <c r="C36" s="1035"/>
      <c r="D36" s="1035"/>
      <c r="E36" s="649"/>
      <c r="F36" s="649"/>
      <c r="G36" s="649"/>
      <c r="H36" s="642">
        <f>(E36+F36+G36)/3</f>
        <v>0</v>
      </c>
      <c r="I36" s="649"/>
      <c r="J36" s="649"/>
      <c r="K36" s="649"/>
      <c r="L36" s="642">
        <f>(I36+J36+K36)/3</f>
        <v>0</v>
      </c>
      <c r="M36" s="642">
        <f>H36</f>
        <v>0</v>
      </c>
      <c r="N36" s="642">
        <f>L36</f>
        <v>0</v>
      </c>
      <c r="O36" s="442">
        <f>'Прил.10 прочие'!AD26</f>
        <v>0</v>
      </c>
      <c r="P36" s="442"/>
      <c r="Q36" s="639">
        <f t="shared" si="1"/>
        <v>0</v>
      </c>
      <c r="R36" s="634"/>
    </row>
    <row r="37" spans="1:19" s="636" customFormat="1" ht="66" customHeight="1" x14ac:dyDescent="0.25">
      <c r="A37" s="637" t="s">
        <v>505</v>
      </c>
      <c r="B37" s="648">
        <v>340</v>
      </c>
      <c r="C37" s="1035" t="s">
        <v>534</v>
      </c>
      <c r="D37" s="1035"/>
      <c r="E37" s="639" t="s">
        <v>86</v>
      </c>
      <c r="F37" s="639" t="s">
        <v>86</v>
      </c>
      <c r="G37" s="649"/>
      <c r="H37" s="639" t="s">
        <v>86</v>
      </c>
      <c r="I37" s="639" t="s">
        <v>86</v>
      </c>
      <c r="J37" s="639" t="s">
        <v>86</v>
      </c>
      <c r="K37" s="649"/>
      <c r="L37" s="639" t="s">
        <v>86</v>
      </c>
      <c r="M37" s="639">
        <f>G37</f>
        <v>0</v>
      </c>
      <c r="N37" s="639">
        <f>K37</f>
        <v>0</v>
      </c>
      <c r="O37" s="659">
        <f>'Прил.10 прочие'!AD42</f>
        <v>0</v>
      </c>
      <c r="P37" s="659"/>
      <c r="Q37" s="639">
        <f t="shared" si="1"/>
        <v>0</v>
      </c>
      <c r="R37" s="634"/>
    </row>
    <row r="38" spans="1:19" s="636" customFormat="1" ht="90" customHeight="1" x14ac:dyDescent="0.25">
      <c r="A38" s="637" t="s">
        <v>506</v>
      </c>
      <c r="B38" s="648">
        <v>340</v>
      </c>
      <c r="C38" s="1035" t="s">
        <v>556</v>
      </c>
      <c r="D38" s="1035"/>
      <c r="E38" s="639" t="s">
        <v>86</v>
      </c>
      <c r="F38" s="639" t="s">
        <v>86</v>
      </c>
      <c r="G38" s="649"/>
      <c r="H38" s="639" t="s">
        <v>86</v>
      </c>
      <c r="I38" s="639" t="s">
        <v>86</v>
      </c>
      <c r="J38" s="639" t="s">
        <v>86</v>
      </c>
      <c r="K38" s="649"/>
      <c r="L38" s="639" t="s">
        <v>86</v>
      </c>
      <c r="M38" s="639">
        <f>G38</f>
        <v>0</v>
      </c>
      <c r="N38" s="639">
        <f>K38</f>
        <v>0</v>
      </c>
      <c r="O38" s="642"/>
      <c r="P38" s="642"/>
      <c r="Q38" s="660">
        <f t="shared" si="1"/>
        <v>0</v>
      </c>
      <c r="R38" s="661"/>
      <c r="S38" s="661"/>
    </row>
    <row r="39" spans="1:19" s="636" customFormat="1" ht="88.9" customHeight="1" x14ac:dyDescent="0.25">
      <c r="A39" s="652" t="s">
        <v>557</v>
      </c>
      <c r="B39" s="648" t="s">
        <v>558</v>
      </c>
      <c r="C39" s="1035" t="s">
        <v>559</v>
      </c>
      <c r="D39" s="1035"/>
      <c r="E39" s="639" t="s">
        <v>86</v>
      </c>
      <c r="F39" s="639" t="s">
        <v>86</v>
      </c>
      <c r="G39" s="649"/>
      <c r="H39" s="639" t="s">
        <v>86</v>
      </c>
      <c r="I39" s="639" t="s">
        <v>86</v>
      </c>
      <c r="J39" s="639" t="s">
        <v>86</v>
      </c>
      <c r="K39" s="649"/>
      <c r="L39" s="639" t="s">
        <v>86</v>
      </c>
      <c r="M39" s="639">
        <f>G39</f>
        <v>0</v>
      </c>
      <c r="N39" s="639">
        <f>K39</f>
        <v>0</v>
      </c>
      <c r="O39" s="642"/>
      <c r="P39" s="639"/>
      <c r="Q39" s="660">
        <f t="shared" si="1"/>
        <v>0</v>
      </c>
      <c r="R39" s="661"/>
      <c r="S39" s="661"/>
    </row>
    <row r="40" spans="1:19" s="636" customFormat="1" ht="101.25" customHeight="1" x14ac:dyDescent="0.25">
      <c r="A40" s="652" t="s">
        <v>560</v>
      </c>
      <c r="B40" s="648" t="s">
        <v>561</v>
      </c>
      <c r="C40" s="1035" t="s">
        <v>658</v>
      </c>
      <c r="D40" s="1035"/>
      <c r="E40" s="639" t="s">
        <v>86</v>
      </c>
      <c r="F40" s="639" t="s">
        <v>86</v>
      </c>
      <c r="G40" s="649"/>
      <c r="H40" s="639" t="s">
        <v>86</v>
      </c>
      <c r="I40" s="639" t="s">
        <v>86</v>
      </c>
      <c r="J40" s="639" t="s">
        <v>86</v>
      </c>
      <c r="K40" s="649"/>
      <c r="L40" s="639" t="s">
        <v>86</v>
      </c>
      <c r="M40" s="639">
        <f>G40</f>
        <v>0</v>
      </c>
      <c r="N40" s="639">
        <f>K40</f>
        <v>0</v>
      </c>
      <c r="O40" s="642"/>
      <c r="P40" s="639"/>
      <c r="Q40" s="639">
        <f>(O40+P40)</f>
        <v>0</v>
      </c>
      <c r="R40" s="654"/>
    </row>
    <row r="41" spans="1:19" s="636" customFormat="1" ht="18" customHeight="1" x14ac:dyDescent="0.25">
      <c r="A41" s="643" t="s">
        <v>563</v>
      </c>
      <c r="B41" s="645"/>
      <c r="C41" s="1036"/>
      <c r="D41" s="1036"/>
      <c r="E41" s="646" t="s">
        <v>86</v>
      </c>
      <c r="F41" s="646" t="s">
        <v>86</v>
      </c>
      <c r="G41" s="646" t="s">
        <v>86</v>
      </c>
      <c r="H41" s="646" t="s">
        <v>86</v>
      </c>
      <c r="I41" s="646" t="s">
        <v>86</v>
      </c>
      <c r="J41" s="646" t="s">
        <v>86</v>
      </c>
      <c r="K41" s="646" t="s">
        <v>86</v>
      </c>
      <c r="L41" s="646" t="s">
        <v>86</v>
      </c>
      <c r="M41" s="647">
        <f>M33+M34+M35+M36+M37+M38+M39+M40</f>
        <v>0</v>
      </c>
      <c r="N41" s="647">
        <f>N33+N34+N35+N36+N37+N38+N39+N40</f>
        <v>0</v>
      </c>
      <c r="O41" s="647">
        <f>O33+O34+O35+O36+O37+O38+O39+O40</f>
        <v>0</v>
      </c>
      <c r="P41" s="647">
        <f>SUM(P33:P40)</f>
        <v>0</v>
      </c>
      <c r="Q41" s="647">
        <f>SUM(Q33:Q40)</f>
        <v>0</v>
      </c>
      <c r="R41" s="634"/>
    </row>
    <row r="42" spans="1:19" s="667" customFormat="1" ht="19.5" customHeight="1" x14ac:dyDescent="0.25">
      <c r="A42" s="662" t="s">
        <v>564</v>
      </c>
      <c r="B42" s="663"/>
      <c r="C42" s="1037"/>
      <c r="D42" s="1037"/>
      <c r="E42" s="664" t="s">
        <v>86</v>
      </c>
      <c r="F42" s="664" t="s">
        <v>86</v>
      </c>
      <c r="G42" s="664" t="s">
        <v>86</v>
      </c>
      <c r="H42" s="664" t="s">
        <v>86</v>
      </c>
      <c r="I42" s="664" t="s">
        <v>86</v>
      </c>
      <c r="J42" s="664" t="s">
        <v>86</v>
      </c>
      <c r="K42" s="664" t="s">
        <v>86</v>
      </c>
      <c r="L42" s="664" t="s">
        <v>86</v>
      </c>
      <c r="M42" s="665">
        <f>M18+M29+M41</f>
        <v>0</v>
      </c>
      <c r="N42" s="665">
        <f>N18+N29+N41</f>
        <v>0</v>
      </c>
      <c r="O42" s="665">
        <f>O18+O29+O41</f>
        <v>0</v>
      </c>
      <c r="P42" s="665">
        <f>P18+P29+P41</f>
        <v>0</v>
      </c>
      <c r="Q42" s="665">
        <f>Q18+Q29+Q41</f>
        <v>0</v>
      </c>
      <c r="R42" s="666"/>
    </row>
    <row r="43" spans="1:19" s="619" customFormat="1" ht="25.5" customHeight="1" x14ac:dyDescent="0.2">
      <c r="A43" s="1038" t="s">
        <v>565</v>
      </c>
      <c r="B43" s="1038"/>
      <c r="C43" s="1038"/>
      <c r="D43" s="1038"/>
      <c r="E43" s="1038"/>
      <c r="F43" s="1038"/>
      <c r="G43" s="1038"/>
      <c r="H43" s="1038"/>
      <c r="I43" s="1038"/>
      <c r="J43" s="1038"/>
      <c r="K43" s="1038"/>
      <c r="L43" s="1038"/>
      <c r="M43" s="1038"/>
      <c r="N43" s="1038"/>
      <c r="O43" s="1038"/>
      <c r="P43" s="1038"/>
      <c r="Q43" s="1038"/>
      <c r="R43" s="617"/>
    </row>
    <row r="44" spans="1:19" s="619" customFormat="1" ht="18" hidden="1" customHeight="1" x14ac:dyDescent="0.2">
      <c r="A44" s="1039" t="s">
        <v>566</v>
      </c>
      <c r="B44" s="1039"/>
      <c r="C44" s="1039"/>
      <c r="D44" s="1039"/>
      <c r="E44" s="1039"/>
      <c r="F44" s="1039"/>
      <c r="G44" s="1039"/>
      <c r="H44" s="1039"/>
      <c r="I44" s="1039"/>
      <c r="J44" s="1039"/>
      <c r="K44" s="1039"/>
      <c r="L44" s="1039"/>
      <c r="M44" s="1039"/>
      <c r="N44" s="1039"/>
      <c r="O44" s="1039"/>
      <c r="P44" s="1039"/>
      <c r="Q44" s="1039"/>
      <c r="R44" s="617"/>
    </row>
    <row r="45" spans="1:19" s="619" customFormat="1" ht="18" customHeight="1" x14ac:dyDescent="0.2">
      <c r="A45" s="1034" t="s">
        <v>567</v>
      </c>
      <c r="B45" s="1034"/>
      <c r="C45" s="1034"/>
      <c r="D45" s="1034"/>
      <c r="E45" s="1034"/>
      <c r="F45" s="1034"/>
      <c r="G45" s="1034"/>
      <c r="H45" s="1034"/>
      <c r="I45" s="1034"/>
      <c r="J45" s="1034"/>
      <c r="K45" s="1034"/>
      <c r="L45" s="1034"/>
      <c r="M45" s="1034"/>
      <c r="N45" s="1034"/>
      <c r="O45" s="1034"/>
      <c r="P45" s="1034"/>
      <c r="Q45" s="1034"/>
      <c r="R45" s="617"/>
    </row>
    <row r="46" spans="1:19" s="636" customFormat="1" ht="69" customHeight="1" x14ac:dyDescent="0.25">
      <c r="A46" s="637" t="s">
        <v>568</v>
      </c>
      <c r="B46" s="648"/>
      <c r="C46" s="1035" t="s">
        <v>569</v>
      </c>
      <c r="D46" s="1035"/>
      <c r="E46" s="668"/>
      <c r="F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34"/>
    </row>
    <row r="47" spans="1:19" s="636" customFormat="1" ht="24" customHeight="1" x14ac:dyDescent="0.25">
      <c r="A47" s="640" t="s">
        <v>530</v>
      </c>
      <c r="B47" s="648">
        <v>211</v>
      </c>
      <c r="C47" s="1035"/>
      <c r="D47" s="1035"/>
      <c r="E47" s="639" t="s">
        <v>86</v>
      </c>
      <c r="F47" s="639" t="s">
        <v>86</v>
      </c>
      <c r="G47" s="639" t="s">
        <v>86</v>
      </c>
      <c r="H47" s="639" t="s">
        <v>86</v>
      </c>
      <c r="I47" s="639" t="s">
        <v>86</v>
      </c>
      <c r="J47" s="639" t="s">
        <v>86</v>
      </c>
      <c r="K47" s="639" t="s">
        <v>86</v>
      </c>
      <c r="L47" s="639" t="s">
        <v>86</v>
      </c>
      <c r="M47" s="641"/>
      <c r="N47" s="641"/>
      <c r="O47" s="642">
        <f>'Прил.8 ст.211'!AQ110</f>
        <v>0</v>
      </c>
      <c r="P47" s="642"/>
      <c r="Q47" s="639">
        <f>O47+P47</f>
        <v>0</v>
      </c>
      <c r="R47" s="654"/>
    </row>
    <row r="48" spans="1:19" s="636" customFormat="1" ht="23.25" customHeight="1" x14ac:dyDescent="0.25">
      <c r="A48" s="640" t="s">
        <v>531</v>
      </c>
      <c r="B48" s="648">
        <v>213</v>
      </c>
      <c r="C48" s="1035"/>
      <c r="D48" s="1035"/>
      <c r="E48" s="639" t="s">
        <v>86</v>
      </c>
      <c r="F48" s="639" t="s">
        <v>86</v>
      </c>
      <c r="G48" s="639" t="s">
        <v>86</v>
      </c>
      <c r="H48" s="639" t="s">
        <v>86</v>
      </c>
      <c r="I48" s="639" t="s">
        <v>86</v>
      </c>
      <c r="J48" s="639" t="s">
        <v>86</v>
      </c>
      <c r="K48" s="639" t="s">
        <v>86</v>
      </c>
      <c r="L48" s="639" t="s">
        <v>86</v>
      </c>
      <c r="M48" s="642">
        <f>M47*30.2%</f>
        <v>0</v>
      </c>
      <c r="N48" s="642">
        <f>N47*30.2%</f>
        <v>0</v>
      </c>
      <c r="O48" s="642">
        <f>O47*30.2%</f>
        <v>0</v>
      </c>
      <c r="P48" s="642">
        <f>P47*30.2%</f>
        <v>0</v>
      </c>
      <c r="Q48" s="639">
        <f>O48+P48</f>
        <v>0</v>
      </c>
      <c r="R48" s="654"/>
    </row>
    <row r="49" spans="1:18" s="636" customFormat="1" ht="16.5" customHeight="1" x14ac:dyDescent="0.25">
      <c r="A49" s="643" t="s">
        <v>570</v>
      </c>
      <c r="B49" s="644"/>
      <c r="C49" s="1031"/>
      <c r="D49" s="1031"/>
      <c r="E49" s="646" t="s">
        <v>86</v>
      </c>
      <c r="F49" s="646" t="s">
        <v>86</v>
      </c>
      <c r="G49" s="646" t="s">
        <v>86</v>
      </c>
      <c r="H49" s="646" t="s">
        <v>86</v>
      </c>
      <c r="I49" s="646" t="s">
        <v>86</v>
      </c>
      <c r="J49" s="646" t="s">
        <v>86</v>
      </c>
      <c r="K49" s="646" t="s">
        <v>86</v>
      </c>
      <c r="L49" s="646" t="s">
        <v>86</v>
      </c>
      <c r="M49" s="647">
        <f>M47+M48</f>
        <v>0</v>
      </c>
      <c r="N49" s="647">
        <f>N47+N48</f>
        <v>0</v>
      </c>
      <c r="O49" s="647">
        <f>O47+O48</f>
        <v>0</v>
      </c>
      <c r="P49" s="647">
        <f>P47+P48</f>
        <v>0</v>
      </c>
      <c r="Q49" s="647">
        <f>Q47+Q48</f>
        <v>0</v>
      </c>
      <c r="R49" s="634"/>
    </row>
    <row r="50" spans="1:18" s="619" customFormat="1" ht="21.75" hidden="1" customHeight="1" x14ac:dyDescent="0.2">
      <c r="A50" s="1034" t="s">
        <v>571</v>
      </c>
      <c r="B50" s="1034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1034"/>
      <c r="P50" s="1034"/>
      <c r="Q50" s="1034"/>
      <c r="R50" s="617"/>
    </row>
    <row r="51" spans="1:18" s="619" customFormat="1" ht="18" customHeight="1" x14ac:dyDescent="0.2">
      <c r="A51" s="1034" t="s">
        <v>572</v>
      </c>
      <c r="B51" s="1034"/>
      <c r="C51" s="1034"/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1034"/>
      <c r="P51" s="1034"/>
      <c r="Q51" s="1034"/>
      <c r="R51" s="617"/>
    </row>
    <row r="52" spans="1:18" s="636" customFormat="1" ht="36" customHeight="1" x14ac:dyDescent="0.25">
      <c r="A52" s="637" t="s">
        <v>535</v>
      </c>
      <c r="B52" s="648">
        <v>223</v>
      </c>
      <c r="C52" s="1035" t="s">
        <v>536</v>
      </c>
      <c r="D52" s="1035"/>
      <c r="E52" s="649"/>
      <c r="F52" s="649"/>
      <c r="G52" s="649"/>
      <c r="H52" s="639">
        <f>(E52+F52+G52)/3</f>
        <v>0</v>
      </c>
      <c r="I52" s="649"/>
      <c r="J52" s="649"/>
      <c r="K52" s="649"/>
      <c r="L52" s="639">
        <f>(I52+J52+K52)/3</f>
        <v>0</v>
      </c>
      <c r="M52" s="639">
        <f>H52</f>
        <v>0</v>
      </c>
      <c r="N52" s="639">
        <f>L52</f>
        <v>0</v>
      </c>
      <c r="O52" s="642">
        <f>H52*Q61</f>
        <v>0</v>
      </c>
      <c r="P52" s="651"/>
      <c r="Q52" s="639">
        <f t="shared" ref="Q52:Q58" si="2">SUM(O52+P52)</f>
        <v>0</v>
      </c>
      <c r="R52" s="634"/>
    </row>
    <row r="53" spans="1:18" s="636" customFormat="1" ht="42.75" customHeight="1" x14ac:dyDescent="0.25">
      <c r="A53" s="652" t="s">
        <v>537</v>
      </c>
      <c r="B53" s="648" t="s">
        <v>538</v>
      </c>
      <c r="C53" s="1035" t="s">
        <v>539</v>
      </c>
      <c r="D53" s="1035"/>
      <c r="E53" s="639" t="s">
        <v>86</v>
      </c>
      <c r="F53" s="639" t="s">
        <v>86</v>
      </c>
      <c r="G53" s="639" t="s">
        <v>86</v>
      </c>
      <c r="H53" s="639" t="s">
        <v>86</v>
      </c>
      <c r="I53" s="639" t="s">
        <v>86</v>
      </c>
      <c r="J53" s="639" t="s">
        <v>86</v>
      </c>
      <c r="K53" s="639" t="s">
        <v>86</v>
      </c>
      <c r="L53" s="639" t="s">
        <v>86</v>
      </c>
      <c r="M53" s="653">
        <f>'Прил.7 лимиты'!E11*'12'!Q61</f>
        <v>0</v>
      </c>
      <c r="N53" s="653">
        <f>'Прил.7 лимиты'!E11*'12'!Q61</f>
        <v>0</v>
      </c>
      <c r="O53" s="653">
        <f>'Прил.7 лимиты'!E11*'12'!$Q$61</f>
        <v>0</v>
      </c>
      <c r="P53" s="653"/>
      <c r="Q53" s="639">
        <f t="shared" si="2"/>
        <v>0</v>
      </c>
      <c r="R53" s="654"/>
    </row>
    <row r="54" spans="1:18" s="636" customFormat="1" ht="30.75" customHeight="1" x14ac:dyDescent="0.25">
      <c r="A54" s="652" t="s">
        <v>540</v>
      </c>
      <c r="B54" s="648" t="s">
        <v>541</v>
      </c>
      <c r="C54" s="1035"/>
      <c r="D54" s="1035"/>
      <c r="E54" s="639" t="s">
        <v>86</v>
      </c>
      <c r="F54" s="639" t="s">
        <v>86</v>
      </c>
      <c r="G54" s="639" t="s">
        <v>86</v>
      </c>
      <c r="H54" s="639" t="s">
        <v>86</v>
      </c>
      <c r="I54" s="639" t="s">
        <v>86</v>
      </c>
      <c r="J54" s="639" t="s">
        <v>86</v>
      </c>
      <c r="K54" s="639" t="s">
        <v>86</v>
      </c>
      <c r="L54" s="639" t="s">
        <v>86</v>
      </c>
      <c r="M54" s="653">
        <f>'Прил.7 лимиты'!N11*'12'!Q61</f>
        <v>0</v>
      </c>
      <c r="N54" s="653">
        <f>'Прил.7 лимиты'!N13*'12'!Q61</f>
        <v>0</v>
      </c>
      <c r="O54" s="653">
        <f>'Прил.7 лимиты'!N11*'12'!$Q$61</f>
        <v>0</v>
      </c>
      <c r="P54" s="715"/>
      <c r="Q54" s="639">
        <f t="shared" si="2"/>
        <v>0</v>
      </c>
      <c r="R54" s="654"/>
    </row>
    <row r="55" spans="1:18" s="636" customFormat="1" ht="35.25" customHeight="1" x14ac:dyDescent="0.25">
      <c r="A55" s="652" t="s">
        <v>542</v>
      </c>
      <c r="B55" s="648" t="s">
        <v>543</v>
      </c>
      <c r="C55" s="1035" t="s">
        <v>536</v>
      </c>
      <c r="D55" s="1035"/>
      <c r="E55" s="649"/>
      <c r="F55" s="649"/>
      <c r="G55" s="649"/>
      <c r="H55" s="642">
        <f>(E55+F55+G55)/3</f>
        <v>0</v>
      </c>
      <c r="I55" s="649"/>
      <c r="J55" s="649"/>
      <c r="K55" s="649"/>
      <c r="L55" s="642">
        <f>(I55+J55+K55)/3</f>
        <v>0</v>
      </c>
      <c r="M55" s="642">
        <f>H55</f>
        <v>0</v>
      </c>
      <c r="N55" s="642">
        <f>L55</f>
        <v>0</v>
      </c>
      <c r="O55" s="653">
        <f>'Прил.7 лимиты'!Q11*'12'!$Q$61</f>
        <v>0</v>
      </c>
      <c r="P55" s="653"/>
      <c r="Q55" s="639">
        <f t="shared" si="2"/>
        <v>0</v>
      </c>
      <c r="R55" s="654"/>
    </row>
    <row r="56" spans="1:18" s="636" customFormat="1" ht="21" customHeight="1" x14ac:dyDescent="0.25">
      <c r="A56" s="652" t="s">
        <v>494</v>
      </c>
      <c r="B56" s="648" t="s">
        <v>496</v>
      </c>
      <c r="C56" s="1035" t="s">
        <v>546</v>
      </c>
      <c r="D56" s="1035"/>
      <c r="E56" s="639" t="s">
        <v>86</v>
      </c>
      <c r="F56" s="639" t="s">
        <v>86</v>
      </c>
      <c r="G56" s="639" t="s">
        <v>86</v>
      </c>
      <c r="H56" s="639" t="s">
        <v>86</v>
      </c>
      <c r="I56" s="639" t="s">
        <v>86</v>
      </c>
      <c r="J56" s="639" t="s">
        <v>86</v>
      </c>
      <c r="K56" s="639" t="s">
        <v>86</v>
      </c>
      <c r="L56" s="639" t="s">
        <v>86</v>
      </c>
      <c r="M56" s="642">
        <f>'Прил.10 прочие'!AD19</f>
        <v>0</v>
      </c>
      <c r="N56" s="642">
        <f>'Прил.10 прочие'!BB19</f>
        <v>0</v>
      </c>
      <c r="O56" s="642">
        <f>'Прил.10 прочие'!AD19</f>
        <v>0</v>
      </c>
      <c r="P56" s="639"/>
      <c r="Q56" s="639">
        <f t="shared" si="2"/>
        <v>0</v>
      </c>
      <c r="R56" s="634"/>
    </row>
    <row r="57" spans="1:18" s="636" customFormat="1" ht="21.75" customHeight="1" x14ac:dyDescent="0.25">
      <c r="A57" s="652" t="s">
        <v>547</v>
      </c>
      <c r="B57" s="648" t="s">
        <v>548</v>
      </c>
      <c r="C57" s="1035"/>
      <c r="D57" s="1035"/>
      <c r="E57" s="639" t="s">
        <v>86</v>
      </c>
      <c r="F57" s="639" t="s">
        <v>86</v>
      </c>
      <c r="G57" s="639" t="s">
        <v>86</v>
      </c>
      <c r="H57" s="639" t="s">
        <v>86</v>
      </c>
      <c r="I57" s="639" t="s">
        <v>86</v>
      </c>
      <c r="J57" s="639" t="s">
        <v>86</v>
      </c>
      <c r="K57" s="639" t="s">
        <v>86</v>
      </c>
      <c r="L57" s="639" t="s">
        <v>86</v>
      </c>
      <c r="M57" s="639">
        <f>'Прил.10 прочие'!AD31</f>
        <v>0</v>
      </c>
      <c r="N57" s="639">
        <f>'Прил.10 прочие'!BB31</f>
        <v>0</v>
      </c>
      <c r="O57" s="639">
        <f>'Прил.10 прочие'!AD31</f>
        <v>0</v>
      </c>
      <c r="P57" s="639"/>
      <c r="Q57" s="639">
        <f t="shared" si="2"/>
        <v>0</v>
      </c>
      <c r="R57" s="634"/>
    </row>
    <row r="58" spans="1:18" s="636" customFormat="1" ht="22.15" customHeight="1" x14ac:dyDescent="0.25">
      <c r="A58" s="652" t="s">
        <v>549</v>
      </c>
      <c r="B58" s="648" t="s">
        <v>550</v>
      </c>
      <c r="C58" s="1035"/>
      <c r="D58" s="1035"/>
      <c r="E58" s="639" t="s">
        <v>86</v>
      </c>
      <c r="F58" s="639" t="s">
        <v>86</v>
      </c>
      <c r="G58" s="639" t="s">
        <v>86</v>
      </c>
      <c r="H58" s="639" t="s">
        <v>86</v>
      </c>
      <c r="I58" s="639" t="s">
        <v>86</v>
      </c>
      <c r="J58" s="639" t="s">
        <v>86</v>
      </c>
      <c r="K58" s="639" t="s">
        <v>86</v>
      </c>
      <c r="L58" s="639" t="s">
        <v>86</v>
      </c>
      <c r="M58" s="651">
        <f>'Прил.7 лимиты'!H10*'12'!Q61</f>
        <v>0</v>
      </c>
      <c r="N58" s="651">
        <f>'Прил.7 лимиты'!H12*'12'!Q61</f>
        <v>0</v>
      </c>
      <c r="O58" s="642">
        <f>'Прил.7 лимиты'!H10*Q61</f>
        <v>0</v>
      </c>
      <c r="P58" s="642"/>
      <c r="Q58" s="639">
        <f t="shared" si="2"/>
        <v>0</v>
      </c>
      <c r="R58" s="634"/>
    </row>
    <row r="59" spans="1:18" s="636" customFormat="1" ht="15.75" x14ac:dyDescent="0.25">
      <c r="A59" s="643" t="s">
        <v>573</v>
      </c>
      <c r="B59" s="645"/>
      <c r="C59" s="1031"/>
      <c r="D59" s="1031"/>
      <c r="E59" s="646" t="s">
        <v>86</v>
      </c>
      <c r="F59" s="646" t="s">
        <v>86</v>
      </c>
      <c r="G59" s="646" t="s">
        <v>86</v>
      </c>
      <c r="H59" s="646" t="s">
        <v>86</v>
      </c>
      <c r="I59" s="646" t="s">
        <v>86</v>
      </c>
      <c r="J59" s="646" t="s">
        <v>86</v>
      </c>
      <c r="K59" s="646" t="s">
        <v>86</v>
      </c>
      <c r="L59" s="646" t="s">
        <v>86</v>
      </c>
      <c r="M59" s="646">
        <f>M52+M53+M54+M55+M56+M57+M58</f>
        <v>0</v>
      </c>
      <c r="N59" s="646">
        <f>N52+N53+N54+N55+N56+N57+N58</f>
        <v>0</v>
      </c>
      <c r="O59" s="646">
        <f>O52+O53+O54+O55+O56+O57+O58</f>
        <v>0</v>
      </c>
      <c r="P59" s="646">
        <f>SUM(P52:P58)</f>
        <v>0</v>
      </c>
      <c r="Q59" s="646">
        <f>SUM(Q52:Q58)</f>
        <v>0</v>
      </c>
      <c r="R59" s="634"/>
    </row>
    <row r="60" spans="1:18" s="636" customFormat="1" ht="18" customHeight="1" x14ac:dyDescent="0.25">
      <c r="A60" s="1032" t="s">
        <v>574</v>
      </c>
      <c r="B60" s="1032"/>
      <c r="C60" s="1032"/>
      <c r="D60" s="1032"/>
      <c r="E60" s="1032"/>
      <c r="F60" s="1032"/>
      <c r="G60" s="1032"/>
      <c r="H60" s="1032"/>
      <c r="I60" s="1032"/>
      <c r="J60" s="1032"/>
      <c r="K60" s="1032"/>
      <c r="L60" s="1032"/>
      <c r="M60" s="1032"/>
      <c r="N60" s="1032"/>
      <c r="O60" s="1032"/>
      <c r="P60" s="1032"/>
      <c r="Q60" s="670">
        <f>'Прил.8 ст.211'!AQ111</f>
        <v>0</v>
      </c>
      <c r="R60" s="634"/>
    </row>
    <row r="61" spans="1:18" s="636" customFormat="1" ht="18" customHeight="1" x14ac:dyDescent="0.25">
      <c r="A61" s="1032" t="s">
        <v>553</v>
      </c>
      <c r="B61" s="1032"/>
      <c r="C61" s="1032"/>
      <c r="D61" s="1032"/>
      <c r="E61" s="1032"/>
      <c r="F61" s="1032"/>
      <c r="G61" s="1032"/>
      <c r="H61" s="1032"/>
      <c r="I61" s="1032"/>
      <c r="J61" s="1032"/>
      <c r="K61" s="1032"/>
      <c r="L61" s="1032"/>
      <c r="M61" s="1032"/>
      <c r="N61" s="1032"/>
      <c r="O61" s="1032"/>
      <c r="P61" s="1032"/>
      <c r="Q61" s="672">
        <f>'Прил.4 площади'!O137</f>
        <v>0</v>
      </c>
      <c r="R61" s="634"/>
    </row>
    <row r="62" spans="1:18" s="619" customFormat="1" ht="18" customHeight="1" x14ac:dyDescent="0.2">
      <c r="A62" s="1034" t="s">
        <v>575</v>
      </c>
      <c r="B62" s="1034"/>
      <c r="C62" s="1034"/>
      <c r="D62" s="1034"/>
      <c r="E62" s="1034"/>
      <c r="F62" s="1034"/>
      <c r="G62" s="1034"/>
      <c r="H62" s="1034"/>
      <c r="I62" s="1034"/>
      <c r="J62" s="1034"/>
      <c r="K62" s="1034"/>
      <c r="L62" s="1034"/>
      <c r="M62" s="1034"/>
      <c r="N62" s="1034"/>
      <c r="O62" s="1034"/>
      <c r="P62" s="1034"/>
      <c r="Q62" s="1034"/>
      <c r="R62" s="617"/>
    </row>
    <row r="63" spans="1:18" s="636" customFormat="1" ht="15" customHeight="1" x14ac:dyDescent="0.25">
      <c r="A63" s="637" t="s">
        <v>491</v>
      </c>
      <c r="B63" s="648">
        <v>212</v>
      </c>
      <c r="C63" s="1035" t="s">
        <v>534</v>
      </c>
      <c r="D63" s="1035"/>
      <c r="E63" s="639" t="s">
        <v>86</v>
      </c>
      <c r="F63" s="639" t="s">
        <v>86</v>
      </c>
      <c r="G63" s="649"/>
      <c r="H63" s="639" t="s">
        <v>86</v>
      </c>
      <c r="I63" s="639" t="s">
        <v>86</v>
      </c>
      <c r="J63" s="639" t="s">
        <v>86</v>
      </c>
      <c r="K63" s="649"/>
      <c r="L63" s="639" t="s">
        <v>86</v>
      </c>
      <c r="M63" s="639">
        <f>G63</f>
        <v>0</v>
      </c>
      <c r="N63" s="639">
        <f>K63</f>
        <v>0</v>
      </c>
      <c r="O63" s="659">
        <f>'Прил.10 прочие'!AD7</f>
        <v>0</v>
      </c>
      <c r="P63" s="659"/>
      <c r="Q63" s="639">
        <f>O63+P63</f>
        <v>0</v>
      </c>
      <c r="R63" s="634"/>
    </row>
    <row r="64" spans="1:18" s="636" customFormat="1" ht="15.75" x14ac:dyDescent="0.25">
      <c r="A64" s="637" t="s">
        <v>493</v>
      </c>
      <c r="B64" s="648">
        <v>221</v>
      </c>
      <c r="C64" s="1035"/>
      <c r="D64" s="1035"/>
      <c r="E64" s="639" t="s">
        <v>86</v>
      </c>
      <c r="F64" s="639" t="s">
        <v>86</v>
      </c>
      <c r="G64" s="649"/>
      <c r="H64" s="639" t="s">
        <v>86</v>
      </c>
      <c r="I64" s="639" t="s">
        <v>86</v>
      </c>
      <c r="J64" s="639" t="s">
        <v>86</v>
      </c>
      <c r="K64" s="649"/>
      <c r="L64" s="639" t="s">
        <v>86</v>
      </c>
      <c r="M64" s="639">
        <f>G64</f>
        <v>0</v>
      </c>
      <c r="N64" s="639">
        <f>K64</f>
        <v>0</v>
      </c>
      <c r="O64" s="659">
        <f>'Прил.10 прочие'!AD11</f>
        <v>0</v>
      </c>
      <c r="P64" s="659"/>
      <c r="Q64" s="639">
        <f>O64+P64</f>
        <v>0</v>
      </c>
      <c r="R64" s="634"/>
    </row>
    <row r="65" spans="1:24" s="636" customFormat="1" ht="15.75" x14ac:dyDescent="0.25">
      <c r="A65" s="637" t="s">
        <v>494</v>
      </c>
      <c r="B65" s="648">
        <v>222</v>
      </c>
      <c r="C65" s="1035"/>
      <c r="D65" s="1035"/>
      <c r="E65" s="639" t="s">
        <v>86</v>
      </c>
      <c r="F65" s="639" t="s">
        <v>86</v>
      </c>
      <c r="G65" s="649"/>
      <c r="H65" s="639" t="s">
        <v>86</v>
      </c>
      <c r="I65" s="639" t="s">
        <v>86</v>
      </c>
      <c r="J65" s="639" t="s">
        <v>86</v>
      </c>
      <c r="K65" s="649"/>
      <c r="L65" s="639" t="s">
        <v>86</v>
      </c>
      <c r="M65" s="639">
        <f>G65</f>
        <v>0</v>
      </c>
      <c r="N65" s="639">
        <f>K65</f>
        <v>0</v>
      </c>
      <c r="O65" s="659">
        <f>'Прил.10 прочие'!AD15</f>
        <v>0</v>
      </c>
      <c r="P65" s="659"/>
      <c r="Q65" s="639">
        <f>O65+P65</f>
        <v>0</v>
      </c>
      <c r="R65" s="634"/>
    </row>
    <row r="66" spans="1:24" s="636" customFormat="1" ht="17.25" customHeight="1" x14ac:dyDescent="0.25">
      <c r="A66" s="637" t="s">
        <v>576</v>
      </c>
      <c r="B66" s="648">
        <v>224</v>
      </c>
      <c r="C66" s="1035"/>
      <c r="D66" s="1035"/>
      <c r="E66" s="639" t="s">
        <v>86</v>
      </c>
      <c r="F66" s="639" t="s">
        <v>86</v>
      </c>
      <c r="G66" s="649"/>
      <c r="H66" s="639" t="s">
        <v>86</v>
      </c>
      <c r="I66" s="639" t="s">
        <v>86</v>
      </c>
      <c r="J66" s="639" t="s">
        <v>86</v>
      </c>
      <c r="K66" s="649"/>
      <c r="L66" s="639" t="s">
        <v>86</v>
      </c>
      <c r="M66" s="639">
        <f>G66</f>
        <v>0</v>
      </c>
      <c r="N66" s="639">
        <f>K66</f>
        <v>0</v>
      </c>
      <c r="O66" s="641"/>
      <c r="P66" s="649"/>
      <c r="Q66" s="639">
        <f>O66+P66</f>
        <v>0</v>
      </c>
      <c r="R66" s="634"/>
    </row>
    <row r="67" spans="1:24" s="636" customFormat="1" ht="17.25" customHeight="1" x14ac:dyDescent="0.25">
      <c r="A67" s="637" t="s">
        <v>497</v>
      </c>
      <c r="B67" s="648">
        <v>225</v>
      </c>
      <c r="C67" s="1035" t="s">
        <v>555</v>
      </c>
      <c r="D67" s="1035"/>
      <c r="E67" s="649"/>
      <c r="F67" s="649"/>
      <c r="G67" s="649"/>
      <c r="H67" s="639">
        <f>(E67+F67+G67)/3</f>
        <v>0</v>
      </c>
      <c r="I67" s="649"/>
      <c r="J67" s="649"/>
      <c r="K67" s="649"/>
      <c r="L67" s="639">
        <f>(I67+J67+K67)/3</f>
        <v>0</v>
      </c>
      <c r="M67" s="639">
        <f>H67</f>
        <v>0</v>
      </c>
      <c r="N67" s="639">
        <f>L67</f>
        <v>0</v>
      </c>
      <c r="O67" s="659">
        <f>'Прил.10 прочие'!AD23</f>
        <v>0</v>
      </c>
      <c r="P67" s="659"/>
      <c r="Q67" s="639">
        <f>O67+P67</f>
        <v>0</v>
      </c>
      <c r="R67" s="634"/>
    </row>
    <row r="68" spans="1:24" s="636" customFormat="1" ht="15.75" customHeight="1" x14ac:dyDescent="0.25">
      <c r="A68" s="637" t="s">
        <v>577</v>
      </c>
      <c r="B68" s="648" t="s">
        <v>578</v>
      </c>
      <c r="C68" s="1035"/>
      <c r="D68" s="1035"/>
      <c r="E68" s="1030" t="s">
        <v>579</v>
      </c>
      <c r="F68" s="1030"/>
      <c r="G68" s="1030"/>
      <c r="H68" s="1030"/>
      <c r="I68" s="649"/>
      <c r="J68" s="649"/>
      <c r="K68" s="649"/>
      <c r="L68" s="639">
        <f>(I68+J68+K68)/3</f>
        <v>0</v>
      </c>
      <c r="M68" s="639"/>
      <c r="N68" s="639">
        <f>L68</f>
        <v>0</v>
      </c>
      <c r="O68" s="642"/>
      <c r="P68" s="649"/>
      <c r="Q68" s="639">
        <f>P68</f>
        <v>0</v>
      </c>
      <c r="R68" s="634"/>
    </row>
    <row r="69" spans="1:24" s="636" customFormat="1" ht="18" customHeight="1" x14ac:dyDescent="0.25">
      <c r="A69" s="637" t="s">
        <v>498</v>
      </c>
      <c r="B69" s="648">
        <v>226</v>
      </c>
      <c r="C69" s="1035"/>
      <c r="D69" s="1035"/>
      <c r="E69" s="649"/>
      <c r="F69" s="649"/>
      <c r="G69" s="649"/>
      <c r="H69" s="639">
        <f>(E69+F69+G69)/3</f>
        <v>0</v>
      </c>
      <c r="I69" s="649"/>
      <c r="J69" s="649"/>
      <c r="K69" s="649"/>
      <c r="L69" s="639">
        <f>(I69+J69+K69)/3</f>
        <v>0</v>
      </c>
      <c r="M69" s="639">
        <f>H69</f>
        <v>0</v>
      </c>
      <c r="N69" s="639">
        <f>L69</f>
        <v>0</v>
      </c>
      <c r="O69" s="659">
        <f>'Прил.10 прочие'!AD27</f>
        <v>0</v>
      </c>
      <c r="P69" s="659"/>
      <c r="Q69" s="639">
        <f>O69+P69</f>
        <v>0</v>
      </c>
      <c r="R69" s="634"/>
    </row>
    <row r="70" spans="1:24" s="636" customFormat="1" ht="33.75" customHeight="1" x14ac:dyDescent="0.25">
      <c r="A70" s="637" t="s">
        <v>580</v>
      </c>
      <c r="B70" s="648" t="s">
        <v>431</v>
      </c>
      <c r="C70" s="1029" t="s">
        <v>581</v>
      </c>
      <c r="D70" s="1029"/>
      <c r="E70" s="649"/>
      <c r="F70" s="649"/>
      <c r="G70" s="649"/>
      <c r="H70" s="639">
        <f>(E70+F70+G70)/3</f>
        <v>0</v>
      </c>
      <c r="I70" s="649"/>
      <c r="J70" s="649"/>
      <c r="K70" s="649"/>
      <c r="L70" s="639">
        <f>(I70+J70+K70)/3</f>
        <v>0</v>
      </c>
      <c r="M70" s="639">
        <f>H70</f>
        <v>0</v>
      </c>
      <c r="N70" s="639">
        <f>L70</f>
        <v>0</v>
      </c>
      <c r="O70" s="435">
        <f>'Прил.10 прочие'!AD49</f>
        <v>0</v>
      </c>
      <c r="P70" s="642"/>
      <c r="Q70" s="639">
        <f>O70+P70</f>
        <v>0</v>
      </c>
      <c r="R70" s="634"/>
    </row>
    <row r="71" spans="1:24" s="636" customFormat="1" ht="67.5" customHeight="1" x14ac:dyDescent="0.25">
      <c r="A71" s="637" t="s">
        <v>502</v>
      </c>
      <c r="B71" s="648" t="s">
        <v>431</v>
      </c>
      <c r="C71" s="1029"/>
      <c r="D71" s="1029"/>
      <c r="E71" s="639" t="s">
        <v>86</v>
      </c>
      <c r="F71" s="639" t="s">
        <v>86</v>
      </c>
      <c r="G71" s="639" t="s">
        <v>86</v>
      </c>
      <c r="H71" s="639" t="s">
        <v>86</v>
      </c>
      <c r="I71" s="639" t="s">
        <v>86</v>
      </c>
      <c r="J71" s="639" t="s">
        <v>86</v>
      </c>
      <c r="K71" s="639" t="s">
        <v>86</v>
      </c>
      <c r="L71" s="639" t="s">
        <v>86</v>
      </c>
      <c r="M71" s="642">
        <f>'Прил.10 прочие'!AD36</f>
        <v>0</v>
      </c>
      <c r="N71" s="642">
        <f>'Прил.10 прочие'!BB36</f>
        <v>0</v>
      </c>
      <c r="O71" s="435">
        <f>'Прил.10 прочие'!AD36</f>
        <v>0</v>
      </c>
      <c r="P71" s="642"/>
      <c r="Q71" s="639">
        <f>O71+P71</f>
        <v>0</v>
      </c>
      <c r="R71" s="634"/>
    </row>
    <row r="72" spans="1:24" s="636" customFormat="1" ht="33" customHeight="1" x14ac:dyDescent="0.25">
      <c r="A72" s="637" t="s">
        <v>582</v>
      </c>
      <c r="B72" s="648" t="s">
        <v>426</v>
      </c>
      <c r="C72" s="1029"/>
      <c r="D72" s="1029"/>
      <c r="E72" s="639" t="s">
        <v>86</v>
      </c>
      <c r="F72" s="639" t="s">
        <v>86</v>
      </c>
      <c r="G72" s="639" t="s">
        <v>86</v>
      </c>
      <c r="H72" s="639" t="s">
        <v>86</v>
      </c>
      <c r="I72" s="639" t="s">
        <v>86</v>
      </c>
      <c r="J72" s="639" t="s">
        <v>86</v>
      </c>
      <c r="K72" s="639" t="s">
        <v>86</v>
      </c>
      <c r="L72" s="639" t="s">
        <v>86</v>
      </c>
      <c r="M72" s="642">
        <f>'Прил.10 прочие'!AD37</f>
        <v>0</v>
      </c>
      <c r="N72" s="642">
        <f>'Прил.10 прочие'!BB37</f>
        <v>0</v>
      </c>
      <c r="O72" s="435">
        <f>'Прил.10 прочие'!AD37</f>
        <v>0</v>
      </c>
      <c r="P72" s="642"/>
      <c r="Q72" s="639">
        <f>(O72+P72)</f>
        <v>0</v>
      </c>
      <c r="R72" s="654"/>
    </row>
    <row r="73" spans="1:24" s="636" customFormat="1" ht="17.25" customHeight="1" x14ac:dyDescent="0.25">
      <c r="A73" s="637" t="s">
        <v>503</v>
      </c>
      <c r="B73" s="648">
        <v>310</v>
      </c>
      <c r="C73" s="1030" t="s">
        <v>534</v>
      </c>
      <c r="D73" s="1030"/>
      <c r="E73" s="545" t="s">
        <v>86</v>
      </c>
      <c r="F73" s="545" t="s">
        <v>86</v>
      </c>
      <c r="G73" s="673"/>
      <c r="H73" s="639" t="s">
        <v>86</v>
      </c>
      <c r="I73" s="547"/>
      <c r="J73" s="547"/>
      <c r="K73" s="548"/>
      <c r="L73" s="639" t="s">
        <v>86</v>
      </c>
      <c r="M73" s="639">
        <f>G73</f>
        <v>0</v>
      </c>
      <c r="N73" s="639">
        <f>K73</f>
        <v>0</v>
      </c>
      <c r="O73" s="674">
        <f>'Прил.10 прочие'!AD39</f>
        <v>0</v>
      </c>
      <c r="P73" s="674"/>
      <c r="Q73" s="639">
        <f>O73+P73</f>
        <v>0</v>
      </c>
      <c r="R73" s="634"/>
    </row>
    <row r="74" spans="1:24" s="636" customFormat="1" ht="18" customHeight="1" x14ac:dyDescent="0.25">
      <c r="A74" s="637" t="s">
        <v>583</v>
      </c>
      <c r="B74" s="648">
        <v>340</v>
      </c>
      <c r="C74" s="1030"/>
      <c r="D74" s="1030"/>
      <c r="E74" s="639" t="s">
        <v>86</v>
      </c>
      <c r="F74" s="639" t="s">
        <v>86</v>
      </c>
      <c r="G74" s="649"/>
      <c r="H74" s="639" t="s">
        <v>86</v>
      </c>
      <c r="I74" s="639" t="s">
        <v>86</v>
      </c>
      <c r="J74" s="639" t="s">
        <v>86</v>
      </c>
      <c r="K74" s="649"/>
      <c r="L74" s="639" t="s">
        <v>86</v>
      </c>
      <c r="M74" s="639">
        <f>G74</f>
        <v>0</v>
      </c>
      <c r="N74" s="639">
        <f>K74</f>
        <v>0</v>
      </c>
      <c r="O74" s="659">
        <f>'Прил.10 прочие'!AD43</f>
        <v>0</v>
      </c>
      <c r="P74" s="659"/>
      <c r="Q74" s="639">
        <f>O74+P74</f>
        <v>0</v>
      </c>
      <c r="R74" s="634"/>
    </row>
    <row r="75" spans="1:24" s="636" customFormat="1" ht="20.25" customHeight="1" x14ac:dyDescent="0.25">
      <c r="A75" s="643" t="s">
        <v>584</v>
      </c>
      <c r="B75" s="645"/>
      <c r="C75" s="1031"/>
      <c r="D75" s="1031"/>
      <c r="E75" s="646" t="s">
        <v>86</v>
      </c>
      <c r="F75" s="646" t="s">
        <v>86</v>
      </c>
      <c r="G75" s="646" t="s">
        <v>86</v>
      </c>
      <c r="H75" s="646" t="s">
        <v>86</v>
      </c>
      <c r="I75" s="646" t="s">
        <v>86</v>
      </c>
      <c r="J75" s="646" t="s">
        <v>86</v>
      </c>
      <c r="K75" s="646" t="s">
        <v>86</v>
      </c>
      <c r="L75" s="646" t="s">
        <v>86</v>
      </c>
      <c r="M75" s="647">
        <f>M63+M64+M65+M66+M67+M69+M71+M72+M73+M74+M70</f>
        <v>0</v>
      </c>
      <c r="N75" s="647">
        <f>N63+N64+N65+N66+N67+N69+N71+N72+N73+N74+N70</f>
        <v>0</v>
      </c>
      <c r="O75" s="647">
        <f>SUM(O63:O74)-O68</f>
        <v>0</v>
      </c>
      <c r="P75" s="647">
        <f>SUM(P63:P74)</f>
        <v>0</v>
      </c>
      <c r="Q75" s="647">
        <f>SUM(Q63:Q74)-Q68</f>
        <v>0</v>
      </c>
      <c r="R75" s="634"/>
      <c r="U75" s="675"/>
      <c r="V75" s="675"/>
      <c r="W75" s="675"/>
      <c r="X75" s="675"/>
    </row>
    <row r="76" spans="1:24" s="636" customFormat="1" ht="20.25" hidden="1" customHeight="1" x14ac:dyDescent="0.25">
      <c r="A76" s="643" t="s">
        <v>585</v>
      </c>
      <c r="B76" s="645"/>
      <c r="C76" s="676"/>
      <c r="D76" s="677"/>
      <c r="E76" s="646"/>
      <c r="F76" s="646"/>
      <c r="G76" s="646"/>
      <c r="H76" s="646"/>
      <c r="I76" s="646"/>
      <c r="J76" s="646"/>
      <c r="K76" s="646"/>
      <c r="L76" s="646"/>
      <c r="M76" s="646"/>
      <c r="N76" s="646"/>
      <c r="O76" s="646"/>
      <c r="P76" s="646"/>
      <c r="Q76" s="646"/>
      <c r="R76" s="634"/>
      <c r="U76" s="675"/>
      <c r="V76" s="675"/>
      <c r="W76" s="675"/>
      <c r="X76" s="675"/>
    </row>
    <row r="77" spans="1:24" s="636" customFormat="1" ht="21" customHeight="1" x14ac:dyDescent="0.25">
      <c r="A77" s="1032" t="s">
        <v>586</v>
      </c>
      <c r="B77" s="1032"/>
      <c r="C77" s="1032"/>
      <c r="D77" s="1032"/>
      <c r="E77" s="1032"/>
      <c r="F77" s="1032"/>
      <c r="G77" s="1032"/>
      <c r="H77" s="1032"/>
      <c r="I77" s="1032"/>
      <c r="J77" s="1032"/>
      <c r="K77" s="1032"/>
      <c r="L77" s="1032"/>
      <c r="M77" s="1032"/>
      <c r="N77" s="1032"/>
      <c r="O77" s="1032"/>
      <c r="P77" s="1032"/>
      <c r="Q77" s="678">
        <f>Q31+Q61</f>
        <v>0</v>
      </c>
      <c r="R77" s="634"/>
      <c r="U77" s="675"/>
      <c r="V77" s="675"/>
      <c r="W77" s="675"/>
      <c r="X77" s="675"/>
    </row>
    <row r="78" spans="1:24" s="667" customFormat="1" ht="22.9" customHeight="1" x14ac:dyDescent="0.25">
      <c r="A78" s="662" t="s">
        <v>587</v>
      </c>
      <c r="B78" s="679"/>
      <c r="C78" s="1033"/>
      <c r="D78" s="1033"/>
      <c r="E78" s="664" t="s">
        <v>86</v>
      </c>
      <c r="F78" s="664" t="s">
        <v>86</v>
      </c>
      <c r="G78" s="664" t="s">
        <v>86</v>
      </c>
      <c r="H78" s="664" t="s">
        <v>86</v>
      </c>
      <c r="I78" s="664" t="s">
        <v>86</v>
      </c>
      <c r="J78" s="664" t="s">
        <v>86</v>
      </c>
      <c r="K78" s="664" t="s">
        <v>86</v>
      </c>
      <c r="L78" s="664" t="s">
        <v>86</v>
      </c>
      <c r="M78" s="680">
        <f>M75+M59+M49</f>
        <v>0</v>
      </c>
      <c r="N78" s="680">
        <f>N75+N59+N49</f>
        <v>0</v>
      </c>
      <c r="O78" s="680">
        <f>O75+O59+O49</f>
        <v>0</v>
      </c>
      <c r="P78" s="680">
        <f>P75+P59+P49</f>
        <v>0</v>
      </c>
      <c r="Q78" s="680">
        <f>Q75+Q59+Q49</f>
        <v>0</v>
      </c>
      <c r="R78" s="666"/>
      <c r="U78" s="681"/>
      <c r="V78" s="1028"/>
      <c r="W78" s="1028"/>
      <c r="X78" s="1028"/>
    </row>
    <row r="79" spans="1:24" s="636" customFormat="1" ht="21.75" customHeight="1" x14ac:dyDescent="0.25">
      <c r="A79" s="682" t="s">
        <v>588</v>
      </c>
      <c r="B79" s="683"/>
      <c r="C79" s="1025"/>
      <c r="D79" s="1025"/>
      <c r="E79" s="684"/>
      <c r="F79" s="684"/>
      <c r="G79" s="684"/>
      <c r="H79" s="684"/>
      <c r="I79" s="684"/>
      <c r="J79" s="684"/>
      <c r="K79" s="684"/>
      <c r="L79" s="684"/>
      <c r="M79" s="684"/>
      <c r="N79" s="684"/>
      <c r="O79" s="684"/>
      <c r="P79" s="684"/>
      <c r="Q79" s="684"/>
      <c r="R79" s="634"/>
      <c r="U79" s="681"/>
      <c r="V79" s="1028"/>
      <c r="W79" s="1028"/>
      <c r="X79" s="1028"/>
    </row>
    <row r="80" spans="1:24" s="636" customFormat="1" ht="18.75" x14ac:dyDescent="0.3">
      <c r="A80" s="637" t="s">
        <v>530</v>
      </c>
      <c r="B80" s="648">
        <v>211</v>
      </c>
      <c r="C80" s="1025"/>
      <c r="D80" s="1025"/>
      <c r="E80" s="639" t="s">
        <v>86</v>
      </c>
      <c r="F80" s="639" t="s">
        <v>86</v>
      </c>
      <c r="G80" s="639" t="s">
        <v>86</v>
      </c>
      <c r="H80" s="639" t="s">
        <v>86</v>
      </c>
      <c r="I80" s="639" t="s">
        <v>86</v>
      </c>
      <c r="J80" s="639" t="s">
        <v>86</v>
      </c>
      <c r="K80" s="639" t="s">
        <v>86</v>
      </c>
      <c r="L80" s="639" t="s">
        <v>86</v>
      </c>
      <c r="M80" s="642">
        <f t="shared" ref="M80:Q81" si="3">M16+M47</f>
        <v>0</v>
      </c>
      <c r="N80" s="639">
        <f t="shared" si="3"/>
        <v>0</v>
      </c>
      <c r="O80" s="642">
        <f t="shared" si="3"/>
        <v>0</v>
      </c>
      <c r="P80" s="639">
        <f t="shared" si="3"/>
        <v>0</v>
      </c>
      <c r="Q80" s="639">
        <f t="shared" si="3"/>
        <v>0</v>
      </c>
      <c r="R80" s="654"/>
      <c r="U80" s="607"/>
      <c r="V80" s="685"/>
      <c r="W80" s="685"/>
      <c r="X80" s="685"/>
    </row>
    <row r="81" spans="1:25" s="636" customFormat="1" ht="18.75" x14ac:dyDescent="0.3">
      <c r="A81" s="637" t="s">
        <v>589</v>
      </c>
      <c r="B81" s="648">
        <v>213</v>
      </c>
      <c r="C81" s="1025"/>
      <c r="D81" s="1025"/>
      <c r="E81" s="639" t="s">
        <v>86</v>
      </c>
      <c r="F81" s="639" t="s">
        <v>86</v>
      </c>
      <c r="G81" s="639" t="s">
        <v>86</v>
      </c>
      <c r="H81" s="639" t="s">
        <v>86</v>
      </c>
      <c r="I81" s="639" t="s">
        <v>86</v>
      </c>
      <c r="J81" s="639" t="s">
        <v>86</v>
      </c>
      <c r="K81" s="639" t="s">
        <v>86</v>
      </c>
      <c r="L81" s="639" t="s">
        <v>86</v>
      </c>
      <c r="M81" s="642">
        <f t="shared" si="3"/>
        <v>0</v>
      </c>
      <c r="N81" s="639">
        <f t="shared" si="3"/>
        <v>0</v>
      </c>
      <c r="O81" s="642">
        <f t="shared" si="3"/>
        <v>0</v>
      </c>
      <c r="P81" s="639">
        <f t="shared" si="3"/>
        <v>0</v>
      </c>
      <c r="Q81" s="639">
        <f t="shared" si="3"/>
        <v>0</v>
      </c>
      <c r="R81" s="654"/>
      <c r="U81" s="607"/>
      <c r="V81" s="685"/>
      <c r="W81" s="685"/>
      <c r="X81" s="685"/>
    </row>
    <row r="82" spans="1:25" s="636" customFormat="1" ht="18.75" x14ac:dyDescent="0.3">
      <c r="A82" s="637" t="s">
        <v>491</v>
      </c>
      <c r="B82" s="648">
        <v>212</v>
      </c>
      <c r="C82" s="1025"/>
      <c r="D82" s="1025"/>
      <c r="E82" s="639" t="s">
        <v>86</v>
      </c>
      <c r="F82" s="639" t="s">
        <v>86</v>
      </c>
      <c r="G82" s="639" t="s">
        <v>86</v>
      </c>
      <c r="H82" s="639" t="s">
        <v>86</v>
      </c>
      <c r="I82" s="639" t="s">
        <v>86</v>
      </c>
      <c r="J82" s="639" t="s">
        <v>86</v>
      </c>
      <c r="K82" s="639" t="s">
        <v>86</v>
      </c>
      <c r="L82" s="639" t="s">
        <v>86</v>
      </c>
      <c r="M82" s="642">
        <f>M33+M63</f>
        <v>0</v>
      </c>
      <c r="N82" s="639">
        <f>N33+N63</f>
        <v>0</v>
      </c>
      <c r="O82" s="642">
        <f>O33+O63</f>
        <v>0</v>
      </c>
      <c r="P82" s="639">
        <f>P33+P63</f>
        <v>0</v>
      </c>
      <c r="Q82" s="639">
        <f>Q33+Q63</f>
        <v>0</v>
      </c>
      <c r="R82" s="654"/>
      <c r="U82" s="607"/>
      <c r="V82" s="685"/>
      <c r="W82" s="685"/>
      <c r="X82" s="685"/>
    </row>
    <row r="83" spans="1:25" s="636" customFormat="1" ht="18.75" x14ac:dyDescent="0.3">
      <c r="A83" s="640" t="s">
        <v>493</v>
      </c>
      <c r="B83" s="648">
        <v>221</v>
      </c>
      <c r="C83" s="1025"/>
      <c r="D83" s="1025"/>
      <c r="E83" s="639" t="s">
        <v>86</v>
      </c>
      <c r="F83" s="639" t="s">
        <v>86</v>
      </c>
      <c r="G83" s="639" t="s">
        <v>86</v>
      </c>
      <c r="H83" s="639" t="s">
        <v>86</v>
      </c>
      <c r="I83" s="639" t="s">
        <v>86</v>
      </c>
      <c r="J83" s="639" t="s">
        <v>86</v>
      </c>
      <c r="K83" s="639" t="s">
        <v>86</v>
      </c>
      <c r="L83" s="639" t="s">
        <v>86</v>
      </c>
      <c r="M83" s="642">
        <f t="shared" ref="M83:P84" si="4">M64+M20</f>
        <v>0</v>
      </c>
      <c r="N83" s="642">
        <f t="shared" si="4"/>
        <v>0</v>
      </c>
      <c r="O83" s="642">
        <f t="shared" si="4"/>
        <v>0</v>
      </c>
      <c r="P83" s="642">
        <f t="shared" si="4"/>
        <v>0</v>
      </c>
      <c r="Q83" s="639">
        <f>Q20+Q64</f>
        <v>0</v>
      </c>
      <c r="R83" s="654"/>
      <c r="U83" s="607"/>
      <c r="V83" s="685"/>
      <c r="W83" s="685"/>
      <c r="X83" s="685"/>
    </row>
    <row r="84" spans="1:25" s="636" customFormat="1" ht="18.75" x14ac:dyDescent="0.3">
      <c r="A84" s="640" t="s">
        <v>494</v>
      </c>
      <c r="B84" s="648">
        <v>222</v>
      </c>
      <c r="C84" s="1025"/>
      <c r="D84" s="1025"/>
      <c r="E84" s="639" t="s">
        <v>86</v>
      </c>
      <c r="F84" s="639" t="s">
        <v>86</v>
      </c>
      <c r="G84" s="639" t="s">
        <v>86</v>
      </c>
      <c r="H84" s="639" t="s">
        <v>86</v>
      </c>
      <c r="I84" s="639" t="s">
        <v>86</v>
      </c>
      <c r="J84" s="639" t="s">
        <v>86</v>
      </c>
      <c r="K84" s="639" t="s">
        <v>86</v>
      </c>
      <c r="L84" s="639" t="s">
        <v>86</v>
      </c>
      <c r="M84" s="642">
        <f t="shared" si="4"/>
        <v>0</v>
      </c>
      <c r="N84" s="642">
        <f t="shared" si="4"/>
        <v>0</v>
      </c>
      <c r="O84" s="642">
        <f t="shared" si="4"/>
        <v>0</v>
      </c>
      <c r="P84" s="642">
        <f t="shared" si="4"/>
        <v>0</v>
      </c>
      <c r="Q84" s="639">
        <f>Q21+Q65</f>
        <v>0</v>
      </c>
      <c r="R84" s="654"/>
      <c r="U84" s="607"/>
      <c r="V84" s="685"/>
      <c r="W84" s="685"/>
      <c r="X84" s="685"/>
    </row>
    <row r="85" spans="1:25" s="636" customFormat="1" ht="31.5" x14ac:dyDescent="0.3">
      <c r="A85" s="640" t="s">
        <v>545</v>
      </c>
      <c r="B85" s="648" t="s">
        <v>496</v>
      </c>
      <c r="C85" s="1025"/>
      <c r="D85" s="1025"/>
      <c r="E85" s="639" t="s">
        <v>86</v>
      </c>
      <c r="F85" s="639" t="s">
        <v>86</v>
      </c>
      <c r="G85" s="639" t="s">
        <v>86</v>
      </c>
      <c r="H85" s="639" t="s">
        <v>86</v>
      </c>
      <c r="I85" s="639" t="s">
        <v>86</v>
      </c>
      <c r="J85" s="639" t="s">
        <v>86</v>
      </c>
      <c r="K85" s="639" t="s">
        <v>86</v>
      </c>
      <c r="L85" s="639" t="s">
        <v>86</v>
      </c>
      <c r="M85" s="642">
        <f>M26+M56</f>
        <v>0</v>
      </c>
      <c r="N85" s="639">
        <f>N26+N56</f>
        <v>0</v>
      </c>
      <c r="O85" s="642">
        <f>O26+O56</f>
        <v>0</v>
      </c>
      <c r="P85" s="639">
        <f>P26+P56</f>
        <v>0</v>
      </c>
      <c r="Q85" s="639">
        <f>Q26+Q56</f>
        <v>0</v>
      </c>
      <c r="R85" s="654"/>
      <c r="U85" s="607"/>
      <c r="V85" s="685"/>
      <c r="W85" s="685"/>
      <c r="X85" s="685"/>
      <c r="Y85" s="686"/>
    </row>
    <row r="86" spans="1:25" s="636" customFormat="1" ht="15.75" x14ac:dyDescent="0.25">
      <c r="A86" s="640" t="s">
        <v>590</v>
      </c>
      <c r="B86" s="648">
        <v>223</v>
      </c>
      <c r="C86" s="1025"/>
      <c r="D86" s="1025"/>
      <c r="E86" s="639" t="s">
        <v>86</v>
      </c>
      <c r="F86" s="639" t="s">
        <v>86</v>
      </c>
      <c r="G86" s="639" t="s">
        <v>86</v>
      </c>
      <c r="H86" s="639" t="s">
        <v>86</v>
      </c>
      <c r="I86" s="639" t="s">
        <v>86</v>
      </c>
      <c r="J86" s="639" t="s">
        <v>86</v>
      </c>
      <c r="K86" s="639" t="s">
        <v>86</v>
      </c>
      <c r="L86" s="639" t="s">
        <v>86</v>
      </c>
      <c r="M86" s="651">
        <f t="shared" ref="M86:Q89" si="5">M22+M52</f>
        <v>0</v>
      </c>
      <c r="N86" s="639">
        <f t="shared" si="5"/>
        <v>0</v>
      </c>
      <c r="O86" s="651">
        <f t="shared" si="5"/>
        <v>0</v>
      </c>
      <c r="P86" s="639">
        <f t="shared" si="5"/>
        <v>0</v>
      </c>
      <c r="Q86" s="639">
        <f t="shared" si="5"/>
        <v>0</v>
      </c>
      <c r="R86" s="654"/>
      <c r="U86" s="675"/>
      <c r="V86" s="675"/>
      <c r="W86" s="675"/>
      <c r="X86" s="675"/>
    </row>
    <row r="87" spans="1:25" s="636" customFormat="1" ht="15.75" customHeight="1" x14ac:dyDescent="0.25">
      <c r="A87" s="687" t="s">
        <v>591</v>
      </c>
      <c r="B87" s="648" t="s">
        <v>538</v>
      </c>
      <c r="C87" s="1025"/>
      <c r="D87" s="1025"/>
      <c r="E87" s="639" t="s">
        <v>86</v>
      </c>
      <c r="F87" s="639" t="s">
        <v>86</v>
      </c>
      <c r="G87" s="639" t="s">
        <v>86</v>
      </c>
      <c r="H87" s="639" t="s">
        <v>86</v>
      </c>
      <c r="I87" s="639" t="s">
        <v>86</v>
      </c>
      <c r="J87" s="639" t="s">
        <v>86</v>
      </c>
      <c r="K87" s="639" t="s">
        <v>86</v>
      </c>
      <c r="L87" s="639" t="s">
        <v>86</v>
      </c>
      <c r="M87" s="651">
        <f t="shared" si="5"/>
        <v>0</v>
      </c>
      <c r="N87" s="639">
        <f t="shared" si="5"/>
        <v>0</v>
      </c>
      <c r="O87" s="651">
        <f t="shared" si="5"/>
        <v>0</v>
      </c>
      <c r="P87" s="639">
        <f t="shared" si="5"/>
        <v>0</v>
      </c>
      <c r="Q87" s="639">
        <f t="shared" si="5"/>
        <v>0</v>
      </c>
      <c r="R87" s="654"/>
      <c r="U87" s="675"/>
      <c r="V87" s="675"/>
      <c r="W87" s="675"/>
      <c r="X87" s="675"/>
    </row>
    <row r="88" spans="1:25" s="636" customFormat="1" ht="15.75" x14ac:dyDescent="0.25">
      <c r="A88" s="687" t="s">
        <v>592</v>
      </c>
      <c r="B88" s="648" t="s">
        <v>541</v>
      </c>
      <c r="C88" s="1025"/>
      <c r="D88" s="1025"/>
      <c r="E88" s="639" t="s">
        <v>86</v>
      </c>
      <c r="F88" s="639" t="s">
        <v>86</v>
      </c>
      <c r="G88" s="639" t="s">
        <v>86</v>
      </c>
      <c r="H88" s="639" t="s">
        <v>86</v>
      </c>
      <c r="I88" s="639" t="s">
        <v>86</v>
      </c>
      <c r="J88" s="639" t="s">
        <v>86</v>
      </c>
      <c r="K88" s="639" t="s">
        <v>86</v>
      </c>
      <c r="L88" s="639" t="s">
        <v>86</v>
      </c>
      <c r="M88" s="651">
        <f t="shared" si="5"/>
        <v>0</v>
      </c>
      <c r="N88" s="639">
        <f t="shared" si="5"/>
        <v>0</v>
      </c>
      <c r="O88" s="651">
        <f t="shared" si="5"/>
        <v>0</v>
      </c>
      <c r="P88" s="639">
        <f t="shared" si="5"/>
        <v>0</v>
      </c>
      <c r="Q88" s="639">
        <f t="shared" si="5"/>
        <v>0</v>
      </c>
      <c r="R88" s="654"/>
    </row>
    <row r="89" spans="1:25" s="636" customFormat="1" ht="15.75" x14ac:dyDescent="0.25">
      <c r="A89" s="687" t="s">
        <v>593</v>
      </c>
      <c r="B89" s="648" t="s">
        <v>543</v>
      </c>
      <c r="C89" s="1025"/>
      <c r="D89" s="1025"/>
      <c r="E89" s="639" t="s">
        <v>86</v>
      </c>
      <c r="F89" s="639" t="s">
        <v>86</v>
      </c>
      <c r="G89" s="639" t="s">
        <v>86</v>
      </c>
      <c r="H89" s="639" t="s">
        <v>86</v>
      </c>
      <c r="I89" s="639" t="s">
        <v>86</v>
      </c>
      <c r="J89" s="639" t="s">
        <v>86</v>
      </c>
      <c r="K89" s="639" t="s">
        <v>86</v>
      </c>
      <c r="L89" s="639" t="s">
        <v>86</v>
      </c>
      <c r="M89" s="651">
        <f t="shared" si="5"/>
        <v>0</v>
      </c>
      <c r="N89" s="639">
        <f t="shared" si="5"/>
        <v>0</v>
      </c>
      <c r="O89" s="651">
        <f t="shared" si="5"/>
        <v>0</v>
      </c>
      <c r="P89" s="639">
        <f t="shared" si="5"/>
        <v>0</v>
      </c>
      <c r="Q89" s="639">
        <f t="shared" si="5"/>
        <v>0</v>
      </c>
      <c r="R89" s="654"/>
    </row>
    <row r="90" spans="1:25" s="636" customFormat="1" ht="15.75" x14ac:dyDescent="0.25">
      <c r="A90" s="687" t="s">
        <v>576</v>
      </c>
      <c r="B90" s="648">
        <v>224</v>
      </c>
      <c r="C90" s="1025"/>
      <c r="D90" s="1025"/>
      <c r="E90" s="639" t="s">
        <v>86</v>
      </c>
      <c r="F90" s="639" t="s">
        <v>86</v>
      </c>
      <c r="G90" s="639" t="s">
        <v>86</v>
      </c>
      <c r="H90" s="639" t="s">
        <v>86</v>
      </c>
      <c r="I90" s="639" t="s">
        <v>86</v>
      </c>
      <c r="J90" s="639" t="s">
        <v>86</v>
      </c>
      <c r="K90" s="639" t="s">
        <v>86</v>
      </c>
      <c r="L90" s="639" t="s">
        <v>86</v>
      </c>
      <c r="M90" s="639">
        <f>M66</f>
        <v>0</v>
      </c>
      <c r="N90" s="639">
        <f>N66</f>
        <v>0</v>
      </c>
      <c r="O90" s="639">
        <f>O66</f>
        <v>0</v>
      </c>
      <c r="P90" s="639">
        <f>P66</f>
        <v>0</v>
      </c>
      <c r="Q90" s="639">
        <f>Q66</f>
        <v>0</v>
      </c>
      <c r="R90" s="654"/>
    </row>
    <row r="91" spans="1:25" s="636" customFormat="1" ht="15.75" x14ac:dyDescent="0.25">
      <c r="A91" s="687" t="s">
        <v>497</v>
      </c>
      <c r="B91" s="648">
        <v>225</v>
      </c>
      <c r="C91" s="1025"/>
      <c r="D91" s="1025"/>
      <c r="E91" s="639" t="s">
        <v>86</v>
      </c>
      <c r="F91" s="639" t="s">
        <v>86</v>
      </c>
      <c r="G91" s="639" t="s">
        <v>86</v>
      </c>
      <c r="H91" s="639" t="s">
        <v>86</v>
      </c>
      <c r="I91" s="639" t="s">
        <v>86</v>
      </c>
      <c r="J91" s="639" t="s">
        <v>86</v>
      </c>
      <c r="K91" s="639" t="s">
        <v>86</v>
      </c>
      <c r="L91" s="639" t="s">
        <v>86</v>
      </c>
      <c r="M91" s="639">
        <f>M35+M67</f>
        <v>0</v>
      </c>
      <c r="N91" s="639">
        <f>N35+N67</f>
        <v>0</v>
      </c>
      <c r="O91" s="639">
        <f>O35+O67</f>
        <v>0</v>
      </c>
      <c r="P91" s="639">
        <f>P35+P67</f>
        <v>0</v>
      </c>
      <c r="Q91" s="639">
        <f>Q35+Q67</f>
        <v>0</v>
      </c>
      <c r="R91" s="654"/>
    </row>
    <row r="92" spans="1:25" s="636" customFormat="1" ht="17.25" customHeight="1" x14ac:dyDescent="0.25">
      <c r="A92" s="640" t="s">
        <v>577</v>
      </c>
      <c r="B92" s="648" t="s">
        <v>578</v>
      </c>
      <c r="C92" s="1025"/>
      <c r="D92" s="1025"/>
      <c r="E92" s="639" t="s">
        <v>86</v>
      </c>
      <c r="F92" s="639" t="s">
        <v>86</v>
      </c>
      <c r="G92" s="639" t="s">
        <v>86</v>
      </c>
      <c r="H92" s="639" t="s">
        <v>86</v>
      </c>
      <c r="I92" s="639" t="s">
        <v>86</v>
      </c>
      <c r="J92" s="639" t="s">
        <v>86</v>
      </c>
      <c r="K92" s="639" t="s">
        <v>86</v>
      </c>
      <c r="L92" s="639" t="s">
        <v>86</v>
      </c>
      <c r="M92" s="639">
        <f>M68</f>
        <v>0</v>
      </c>
      <c r="N92" s="639">
        <f>N68</f>
        <v>0</v>
      </c>
      <c r="O92" s="639">
        <f>O68</f>
        <v>0</v>
      </c>
      <c r="P92" s="639">
        <f>P68</f>
        <v>0</v>
      </c>
      <c r="Q92" s="639">
        <f>Q68</f>
        <v>0</v>
      </c>
      <c r="R92" s="654"/>
    </row>
    <row r="93" spans="1:25" s="636" customFormat="1" ht="15.75" x14ac:dyDescent="0.25">
      <c r="A93" s="640" t="s">
        <v>498</v>
      </c>
      <c r="B93" s="648">
        <v>226</v>
      </c>
      <c r="C93" s="1025"/>
      <c r="D93" s="1025"/>
      <c r="E93" s="639" t="s">
        <v>86</v>
      </c>
      <c r="F93" s="639" t="s">
        <v>86</v>
      </c>
      <c r="G93" s="639" t="s">
        <v>86</v>
      </c>
      <c r="H93" s="639" t="s">
        <v>86</v>
      </c>
      <c r="I93" s="639" t="s">
        <v>86</v>
      </c>
      <c r="J93" s="639" t="s">
        <v>86</v>
      </c>
      <c r="K93" s="639" t="s">
        <v>86</v>
      </c>
      <c r="L93" s="639" t="s">
        <v>86</v>
      </c>
      <c r="M93" s="639">
        <f>M36+M69</f>
        <v>0</v>
      </c>
      <c r="N93" s="639">
        <f>N36+N69</f>
        <v>0</v>
      </c>
      <c r="O93" s="639">
        <f>O36+O69</f>
        <v>0</v>
      </c>
      <c r="P93" s="639">
        <f>P36+P69</f>
        <v>0</v>
      </c>
      <c r="Q93" s="639">
        <f>Q36+Q69</f>
        <v>0</v>
      </c>
      <c r="R93" s="654"/>
    </row>
    <row r="94" spans="1:25" s="636" customFormat="1" ht="16.5" customHeight="1" x14ac:dyDescent="0.25">
      <c r="A94" s="640" t="s">
        <v>547</v>
      </c>
      <c r="B94" s="648" t="s">
        <v>548</v>
      </c>
      <c r="C94" s="1025"/>
      <c r="D94" s="1025"/>
      <c r="E94" s="639" t="s">
        <v>86</v>
      </c>
      <c r="F94" s="639" t="s">
        <v>86</v>
      </c>
      <c r="G94" s="639" t="s">
        <v>86</v>
      </c>
      <c r="H94" s="639" t="s">
        <v>86</v>
      </c>
      <c r="I94" s="639" t="s">
        <v>86</v>
      </c>
      <c r="J94" s="639" t="s">
        <v>86</v>
      </c>
      <c r="K94" s="639" t="s">
        <v>86</v>
      </c>
      <c r="L94" s="639" t="s">
        <v>86</v>
      </c>
      <c r="M94" s="639">
        <f>M27+M57</f>
        <v>0</v>
      </c>
      <c r="N94" s="639">
        <f>N27+N57</f>
        <v>0</v>
      </c>
      <c r="O94" s="639">
        <f>O27+O57</f>
        <v>0</v>
      </c>
      <c r="P94" s="639">
        <f>P27+P57</f>
        <v>0</v>
      </c>
      <c r="Q94" s="639">
        <f>Q27+Q57</f>
        <v>0</v>
      </c>
      <c r="R94" s="654"/>
    </row>
    <row r="95" spans="1:25" s="636" customFormat="1" ht="15.75" x14ac:dyDescent="0.25">
      <c r="A95" s="687" t="s">
        <v>500</v>
      </c>
      <c r="B95" s="648">
        <v>262</v>
      </c>
      <c r="C95" s="1025"/>
      <c r="D95" s="1025"/>
      <c r="E95" s="639" t="s">
        <v>86</v>
      </c>
      <c r="F95" s="639" t="s">
        <v>86</v>
      </c>
      <c r="G95" s="639" t="s">
        <v>86</v>
      </c>
      <c r="H95" s="639" t="s">
        <v>86</v>
      </c>
      <c r="I95" s="639" t="s">
        <v>86</v>
      </c>
      <c r="J95" s="639" t="s">
        <v>86</v>
      </c>
      <c r="K95" s="639" t="s">
        <v>86</v>
      </c>
      <c r="L95" s="639" t="s">
        <v>86</v>
      </c>
      <c r="M95" s="639">
        <f>M34</f>
        <v>0</v>
      </c>
      <c r="N95" s="639">
        <f>N34</f>
        <v>0</v>
      </c>
      <c r="O95" s="639">
        <f>O34</f>
        <v>0</v>
      </c>
      <c r="P95" s="639">
        <f>P34</f>
        <v>0</v>
      </c>
      <c r="Q95" s="639">
        <f>Q34</f>
        <v>0</v>
      </c>
      <c r="R95" s="654"/>
    </row>
    <row r="96" spans="1:25" s="636" customFormat="1" ht="15.75" x14ac:dyDescent="0.25">
      <c r="A96" s="640" t="s">
        <v>594</v>
      </c>
      <c r="B96" s="648">
        <v>290</v>
      </c>
      <c r="C96" s="1025"/>
      <c r="D96" s="1025"/>
      <c r="E96" s="639" t="s">
        <v>86</v>
      </c>
      <c r="F96" s="639" t="s">
        <v>86</v>
      </c>
      <c r="G96" s="639" t="s">
        <v>86</v>
      </c>
      <c r="H96" s="639" t="s">
        <v>86</v>
      </c>
      <c r="I96" s="639" t="s">
        <v>86</v>
      </c>
      <c r="J96" s="639" t="s">
        <v>86</v>
      </c>
      <c r="K96" s="639" t="s">
        <v>86</v>
      </c>
      <c r="L96" s="639" t="s">
        <v>86</v>
      </c>
      <c r="M96" s="639">
        <f>M71+M70</f>
        <v>0</v>
      </c>
      <c r="N96" s="639">
        <f>N71+N70</f>
        <v>0</v>
      </c>
      <c r="O96" s="639">
        <f>O71+O70</f>
        <v>0</v>
      </c>
      <c r="P96" s="639">
        <f>P71+P70</f>
        <v>0</v>
      </c>
      <c r="Q96" s="639">
        <f>Q71+Q70</f>
        <v>0</v>
      </c>
      <c r="R96" s="654"/>
    </row>
    <row r="97" spans="1:19" s="636" customFormat="1" ht="35.25" customHeight="1" x14ac:dyDescent="0.25">
      <c r="A97" s="640" t="s">
        <v>582</v>
      </c>
      <c r="B97" s="648" t="s">
        <v>426</v>
      </c>
      <c r="C97" s="1025"/>
      <c r="D97" s="1025"/>
      <c r="E97" s="639" t="s">
        <v>86</v>
      </c>
      <c r="F97" s="639" t="s">
        <v>86</v>
      </c>
      <c r="G97" s="639" t="s">
        <v>86</v>
      </c>
      <c r="H97" s="639" t="s">
        <v>86</v>
      </c>
      <c r="I97" s="639" t="s">
        <v>86</v>
      </c>
      <c r="J97" s="639" t="s">
        <v>86</v>
      </c>
      <c r="K97" s="639" t="s">
        <v>86</v>
      </c>
      <c r="L97" s="639" t="s">
        <v>86</v>
      </c>
      <c r="M97" s="639">
        <f t="shared" ref="M97:Q98" si="6">M72</f>
        <v>0</v>
      </c>
      <c r="N97" s="639">
        <f t="shared" si="6"/>
        <v>0</v>
      </c>
      <c r="O97" s="639">
        <f t="shared" si="6"/>
        <v>0</v>
      </c>
      <c r="P97" s="639">
        <f t="shared" si="6"/>
        <v>0</v>
      </c>
      <c r="Q97" s="639">
        <f t="shared" si="6"/>
        <v>0</v>
      </c>
      <c r="R97" s="654"/>
    </row>
    <row r="98" spans="1:19" s="636" customFormat="1" ht="15.75" x14ac:dyDescent="0.25">
      <c r="A98" s="640" t="s">
        <v>503</v>
      </c>
      <c r="B98" s="648">
        <v>310</v>
      </c>
      <c r="C98" s="1025"/>
      <c r="D98" s="1025"/>
      <c r="E98" s="639" t="s">
        <v>86</v>
      </c>
      <c r="F98" s="639" t="s">
        <v>86</v>
      </c>
      <c r="G98" s="639" t="s">
        <v>86</v>
      </c>
      <c r="H98" s="639" t="s">
        <v>86</v>
      </c>
      <c r="I98" s="639" t="s">
        <v>86</v>
      </c>
      <c r="J98" s="639" t="s">
        <v>86</v>
      </c>
      <c r="K98" s="639" t="s">
        <v>86</v>
      </c>
      <c r="L98" s="639" t="s">
        <v>86</v>
      </c>
      <c r="M98" s="639">
        <f t="shared" si="6"/>
        <v>0</v>
      </c>
      <c r="N98" s="639">
        <f t="shared" si="6"/>
        <v>0</v>
      </c>
      <c r="O98" s="639">
        <f t="shared" si="6"/>
        <v>0</v>
      </c>
      <c r="P98" s="639">
        <f t="shared" si="6"/>
        <v>0</v>
      </c>
      <c r="Q98" s="639">
        <f t="shared" si="6"/>
        <v>0</v>
      </c>
      <c r="R98" s="654"/>
    </row>
    <row r="99" spans="1:19" s="636" customFormat="1" ht="15.75" x14ac:dyDescent="0.25">
      <c r="A99" s="640" t="s">
        <v>583</v>
      </c>
      <c r="B99" s="648">
        <v>340</v>
      </c>
      <c r="C99" s="1025"/>
      <c r="D99" s="1025"/>
      <c r="E99" s="639" t="s">
        <v>86</v>
      </c>
      <c r="F99" s="639" t="s">
        <v>86</v>
      </c>
      <c r="G99" s="639" t="s">
        <v>86</v>
      </c>
      <c r="H99" s="639" t="s">
        <v>86</v>
      </c>
      <c r="I99" s="639" t="s">
        <v>86</v>
      </c>
      <c r="J99" s="639" t="s">
        <v>86</v>
      </c>
      <c r="K99" s="639" t="s">
        <v>86</v>
      </c>
      <c r="L99" s="639" t="s">
        <v>86</v>
      </c>
      <c r="M99" s="639">
        <f>M37+M38+M74</f>
        <v>0</v>
      </c>
      <c r="N99" s="639">
        <f>N37+N38+N74</f>
        <v>0</v>
      </c>
      <c r="O99" s="639">
        <f>O37+O38+O74</f>
        <v>0</v>
      </c>
      <c r="P99" s="639">
        <f>P37+P38+P74</f>
        <v>0</v>
      </c>
      <c r="Q99" s="639">
        <f>Q37+Q38+Q74</f>
        <v>0</v>
      </c>
      <c r="R99" s="654"/>
    </row>
    <row r="100" spans="1:19" s="636" customFormat="1" ht="15.75" x14ac:dyDescent="0.25">
      <c r="A100" s="687" t="s">
        <v>595</v>
      </c>
      <c r="B100" s="648" t="s">
        <v>550</v>
      </c>
      <c r="C100" s="1025"/>
      <c r="D100" s="1025"/>
      <c r="E100" s="639" t="s">
        <v>86</v>
      </c>
      <c r="F100" s="639" t="s">
        <v>86</v>
      </c>
      <c r="G100" s="639" t="s">
        <v>86</v>
      </c>
      <c r="H100" s="639" t="s">
        <v>86</v>
      </c>
      <c r="I100" s="639" t="s">
        <v>86</v>
      </c>
      <c r="J100" s="639" t="s">
        <v>86</v>
      </c>
      <c r="K100" s="639" t="s">
        <v>86</v>
      </c>
      <c r="L100" s="639" t="s">
        <v>86</v>
      </c>
      <c r="M100" s="639">
        <f>M58+M28</f>
        <v>0</v>
      </c>
      <c r="N100" s="639">
        <f>N58+N28</f>
        <v>0</v>
      </c>
      <c r="O100" s="639">
        <f>O58+O28</f>
        <v>0</v>
      </c>
      <c r="P100" s="639">
        <f>P58+P28</f>
        <v>0</v>
      </c>
      <c r="Q100" s="639">
        <f>Q58+Q28</f>
        <v>0</v>
      </c>
      <c r="R100" s="654"/>
    </row>
    <row r="101" spans="1:19" s="636" customFormat="1" ht="18.75" customHeight="1" x14ac:dyDescent="0.25">
      <c r="A101" s="640" t="s">
        <v>557</v>
      </c>
      <c r="B101" s="648" t="s">
        <v>558</v>
      </c>
      <c r="C101" s="1025"/>
      <c r="D101" s="1025"/>
      <c r="E101" s="639" t="s">
        <v>86</v>
      </c>
      <c r="F101" s="639" t="s">
        <v>86</v>
      </c>
      <c r="G101" s="639" t="s">
        <v>86</v>
      </c>
      <c r="H101" s="639" t="s">
        <v>86</v>
      </c>
      <c r="I101" s="639" t="s">
        <v>86</v>
      </c>
      <c r="J101" s="639" t="s">
        <v>86</v>
      </c>
      <c r="K101" s="639" t="s">
        <v>86</v>
      </c>
      <c r="L101" s="639" t="s">
        <v>86</v>
      </c>
      <c r="M101" s="639">
        <f t="shared" ref="M101:Q102" si="7">M39</f>
        <v>0</v>
      </c>
      <c r="N101" s="639">
        <f t="shared" si="7"/>
        <v>0</v>
      </c>
      <c r="O101" s="639">
        <f t="shared" si="7"/>
        <v>0</v>
      </c>
      <c r="P101" s="639">
        <f t="shared" si="7"/>
        <v>0</v>
      </c>
      <c r="Q101" s="639">
        <f t="shared" si="7"/>
        <v>0</v>
      </c>
      <c r="R101" s="654"/>
    </row>
    <row r="102" spans="1:19" s="636" customFormat="1" ht="18.75" customHeight="1" x14ac:dyDescent="0.25">
      <c r="A102" s="640" t="s">
        <v>596</v>
      </c>
      <c r="B102" s="648" t="s">
        <v>561</v>
      </c>
      <c r="C102" s="1025"/>
      <c r="D102" s="1025"/>
      <c r="E102" s="639" t="str">
        <f>E40</f>
        <v>Х</v>
      </c>
      <c r="F102" s="639" t="str">
        <f>F40</f>
        <v>Х</v>
      </c>
      <c r="G102" s="639" t="s">
        <v>86</v>
      </c>
      <c r="H102" s="639" t="str">
        <f>H40</f>
        <v>Х</v>
      </c>
      <c r="I102" s="639" t="str">
        <f>I40</f>
        <v>Х</v>
      </c>
      <c r="J102" s="639" t="str">
        <f>J40</f>
        <v>Х</v>
      </c>
      <c r="K102" s="639" t="s">
        <v>86</v>
      </c>
      <c r="L102" s="639" t="str">
        <f>L40</f>
        <v>Х</v>
      </c>
      <c r="M102" s="639">
        <f t="shared" si="7"/>
        <v>0</v>
      </c>
      <c r="N102" s="639">
        <f t="shared" si="7"/>
        <v>0</v>
      </c>
      <c r="O102" s="639">
        <f t="shared" si="7"/>
        <v>0</v>
      </c>
      <c r="P102" s="639">
        <f t="shared" si="7"/>
        <v>0</v>
      </c>
      <c r="Q102" s="639">
        <f t="shared" si="7"/>
        <v>0</v>
      </c>
      <c r="R102" s="654"/>
    </row>
    <row r="103" spans="1:19" s="691" customFormat="1" ht="20.25" customHeight="1" x14ac:dyDescent="0.25">
      <c r="A103" s="688" t="s">
        <v>597</v>
      </c>
      <c r="B103" s="689"/>
      <c r="C103" s="1026"/>
      <c r="D103" s="1026"/>
      <c r="E103" s="690"/>
      <c r="F103" s="690"/>
      <c r="G103" s="690"/>
      <c r="H103" s="690"/>
      <c r="I103" s="690"/>
      <c r="J103" s="690"/>
      <c r="K103" s="690"/>
      <c r="L103" s="690"/>
      <c r="M103" s="665">
        <f>SUM(M80:M102)</f>
        <v>0</v>
      </c>
      <c r="N103" s="665">
        <f>SUM(N80:N102)</f>
        <v>0</v>
      </c>
      <c r="O103" s="665">
        <f>SUM(O80:O102)</f>
        <v>0</v>
      </c>
      <c r="P103" s="665">
        <f>P80+P81+P82+P83+P84+P85+P86+P87+P88+P89+P90+P91+P93+P94+P95+P96+P97+P99+P100+P102+P101</f>
        <v>0</v>
      </c>
      <c r="Q103" s="665">
        <f>SUM(Q80:Q102)</f>
        <v>0</v>
      </c>
      <c r="R103" s="654"/>
    </row>
    <row r="104" spans="1:19" s="619" customFormat="1" ht="15.75" x14ac:dyDescent="0.25">
      <c r="A104" s="620"/>
      <c r="B104" s="692"/>
      <c r="C104" s="692"/>
      <c r="D104" s="692"/>
      <c r="E104" s="667"/>
      <c r="F104" s="667"/>
      <c r="G104" s="667"/>
      <c r="H104" s="667"/>
      <c r="I104" s="667"/>
      <c r="J104" s="667"/>
      <c r="K104" s="667"/>
      <c r="L104" s="667"/>
      <c r="M104" s="667"/>
      <c r="N104" s="667"/>
      <c r="O104" s="667"/>
      <c r="P104" s="667"/>
      <c r="Q104" s="667"/>
      <c r="R104" s="693" t="s">
        <v>598</v>
      </c>
      <c r="S104" s="716">
        <f>Q80+Q81</f>
        <v>0</v>
      </c>
    </row>
    <row r="105" spans="1:19" s="619" customFormat="1" ht="15.75" customHeight="1" x14ac:dyDescent="0.25">
      <c r="A105" s="694" t="s">
        <v>599</v>
      </c>
      <c r="B105" s="692"/>
      <c r="C105" s="694"/>
      <c r="D105" s="694"/>
      <c r="E105" s="694"/>
      <c r="F105" s="694"/>
      <c r="G105" s="694"/>
      <c r="H105" s="694"/>
      <c r="I105" s="694"/>
      <c r="J105" s="694"/>
      <c r="K105" s="694"/>
      <c r="L105" s="694"/>
      <c r="M105" s="694"/>
      <c r="N105" s="694"/>
      <c r="O105" s="695"/>
      <c r="P105" s="695"/>
      <c r="Q105" s="696">
        <f>Q103</f>
        <v>0</v>
      </c>
      <c r="R105" s="717" t="s">
        <v>600</v>
      </c>
      <c r="S105" s="718">
        <f>Q86+Q87+Q88+Q89</f>
        <v>0</v>
      </c>
    </row>
    <row r="106" spans="1:19" s="619" customFormat="1" ht="12.75" customHeight="1" x14ac:dyDescent="0.25">
      <c r="A106" s="694" t="s">
        <v>601</v>
      </c>
      <c r="B106" s="695"/>
      <c r="C106" s="697"/>
      <c r="D106" s="697"/>
      <c r="E106" s="697"/>
      <c r="F106" s="697"/>
      <c r="G106" s="697"/>
      <c r="H106" s="697"/>
      <c r="I106" s="697"/>
      <c r="J106" s="697"/>
      <c r="K106" s="697"/>
      <c r="L106" s="697"/>
      <c r="M106" s="697"/>
      <c r="N106" s="697"/>
      <c r="O106" s="667"/>
      <c r="P106" s="667"/>
      <c r="Q106" s="698"/>
      <c r="R106" s="717">
        <v>225</v>
      </c>
      <c r="S106" s="718">
        <f>Q91</f>
        <v>0</v>
      </c>
    </row>
    <row r="107" spans="1:19" s="619" customFormat="1" ht="12.75" customHeight="1" x14ac:dyDescent="0.25">
      <c r="A107" s="697" t="s">
        <v>602</v>
      </c>
      <c r="B107" s="692"/>
      <c r="C107" s="697"/>
      <c r="D107" s="697"/>
      <c r="E107" s="697"/>
      <c r="F107" s="697"/>
      <c r="G107" s="697"/>
      <c r="H107" s="697"/>
      <c r="I107" s="697"/>
      <c r="J107" s="697"/>
      <c r="K107" s="697"/>
      <c r="L107" s="697"/>
      <c r="M107" s="697"/>
      <c r="N107" s="697"/>
      <c r="O107" s="667"/>
      <c r="P107" s="667"/>
      <c r="Q107" s="698"/>
      <c r="R107" s="717">
        <v>45</v>
      </c>
      <c r="S107" s="718">
        <f>Q97</f>
        <v>0</v>
      </c>
    </row>
    <row r="108" spans="1:19" s="619" customFormat="1" ht="16.5" customHeight="1" x14ac:dyDescent="0.25">
      <c r="A108" s="697" t="s">
        <v>602</v>
      </c>
      <c r="B108" s="692"/>
      <c r="C108" s="697"/>
      <c r="D108" s="697"/>
      <c r="E108" s="697"/>
      <c r="F108" s="697"/>
      <c r="G108" s="697"/>
      <c r="H108" s="697"/>
      <c r="I108" s="697"/>
      <c r="J108" s="697"/>
      <c r="K108" s="697"/>
      <c r="L108" s="697"/>
      <c r="M108" s="697"/>
      <c r="N108" s="697"/>
      <c r="O108" s="667"/>
      <c r="P108" s="667"/>
      <c r="Q108" s="700">
        <v>0.02</v>
      </c>
      <c r="R108" s="717" t="s">
        <v>603</v>
      </c>
      <c r="S108" s="718">
        <f>S109-S104-S105-S106-S107</f>
        <v>0</v>
      </c>
    </row>
    <row r="109" spans="1:19" s="619" customFormat="1" ht="15.75" x14ac:dyDescent="0.25">
      <c r="A109" s="697" t="s">
        <v>604</v>
      </c>
      <c r="B109" s="692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667"/>
      <c r="P109" s="667"/>
      <c r="Q109" s="702">
        <f>Q105+Q105*Q108</f>
        <v>0</v>
      </c>
      <c r="R109" s="717" t="s">
        <v>524</v>
      </c>
      <c r="S109" s="718">
        <f>Q103</f>
        <v>0</v>
      </c>
    </row>
    <row r="110" spans="1:19" s="619" customFormat="1" ht="15.75" x14ac:dyDescent="0.25">
      <c r="A110" s="505" t="str">
        <f>'Прил.9 услуги'!C45</f>
        <v>человек 
(получателей услуг)</v>
      </c>
      <c r="B110" s="703"/>
      <c r="C110" s="697"/>
      <c r="D110" s="697"/>
      <c r="E110" s="697"/>
      <c r="F110" s="697"/>
      <c r="G110" s="697"/>
      <c r="H110" s="697"/>
      <c r="I110" s="697"/>
      <c r="J110" s="697"/>
      <c r="K110" s="697"/>
      <c r="L110" s="697"/>
      <c r="M110" s="697"/>
      <c r="N110" s="697"/>
      <c r="O110" s="667"/>
      <c r="P110" s="667"/>
      <c r="Q110" s="704" t="e">
        <f>'Прил.9 услуги'!#REF!</f>
        <v>#REF!</v>
      </c>
      <c r="R110" s="717" t="s">
        <v>605</v>
      </c>
      <c r="S110" s="718">
        <f>O103</f>
        <v>0</v>
      </c>
    </row>
    <row r="111" spans="1:19" s="619" customFormat="1" ht="17.25" customHeight="1" x14ac:dyDescent="0.25">
      <c r="A111" s="705" t="s">
        <v>744</v>
      </c>
      <c r="B111" s="692"/>
      <c r="C111" s="697"/>
      <c r="D111" s="697"/>
      <c r="E111" s="697"/>
      <c r="F111" s="697"/>
      <c r="G111" s="697"/>
      <c r="H111" s="697"/>
      <c r="I111" s="697"/>
      <c r="J111" s="697"/>
      <c r="K111" s="697"/>
      <c r="L111" s="697"/>
      <c r="M111" s="697"/>
      <c r="N111" s="697"/>
      <c r="O111" s="706"/>
      <c r="P111" s="667"/>
      <c r="Q111" s="707" t="e">
        <f>Q109/12/Q110</f>
        <v>#REF!</v>
      </c>
      <c r="R111" s="717" t="s">
        <v>607</v>
      </c>
      <c r="S111" s="718">
        <f>P103</f>
        <v>0</v>
      </c>
    </row>
    <row r="112" spans="1:19" s="619" customFormat="1" ht="12.75" customHeight="1" x14ac:dyDescent="0.25">
      <c r="A112" s="709" t="s">
        <v>608</v>
      </c>
      <c r="B112" s="709"/>
      <c r="C112" s="709"/>
      <c r="D112" s="709"/>
      <c r="E112" s="709"/>
      <c r="F112" s="709"/>
      <c r="G112" s="709"/>
      <c r="H112" s="709"/>
      <c r="I112" s="709"/>
      <c r="J112" s="709"/>
      <c r="K112" s="709"/>
      <c r="L112" s="709"/>
      <c r="M112" s="709"/>
      <c r="N112" s="709"/>
      <c r="O112" s="667"/>
      <c r="P112" s="667"/>
      <c r="Q112" s="702"/>
      <c r="R112" s="719"/>
      <c r="S112" s="720">
        <f>SUM(S110:S111)</f>
        <v>0</v>
      </c>
    </row>
    <row r="113" spans="1:19" s="619" customFormat="1" ht="12.75" customHeight="1" x14ac:dyDescent="0.25">
      <c r="A113" s="697"/>
      <c r="B113" s="697"/>
      <c r="C113" s="697"/>
      <c r="D113" s="697"/>
      <c r="E113" s="697"/>
      <c r="F113" s="697"/>
      <c r="G113" s="697"/>
      <c r="H113" s="697"/>
      <c r="I113" s="697"/>
      <c r="J113" s="697"/>
      <c r="K113" s="697"/>
      <c r="L113" s="697"/>
      <c r="M113" s="697"/>
      <c r="N113" s="697"/>
      <c r="O113" s="667"/>
      <c r="P113" s="667"/>
      <c r="Q113" s="702"/>
      <c r="R113" s="696"/>
      <c r="S113" s="696"/>
    </row>
    <row r="114" spans="1:19" s="619" customFormat="1" ht="9.6" customHeight="1" x14ac:dyDescent="0.25">
      <c r="A114" s="697"/>
      <c r="B114" s="697"/>
      <c r="C114" s="697"/>
      <c r="D114" s="697"/>
      <c r="E114" s="697"/>
      <c r="F114" s="697"/>
      <c r="G114" s="697"/>
      <c r="H114" s="697"/>
      <c r="I114" s="697"/>
      <c r="J114" s="697"/>
      <c r="K114" s="697"/>
      <c r="L114" s="697"/>
      <c r="M114" s="697"/>
      <c r="N114" s="697"/>
      <c r="O114" s="667"/>
      <c r="P114" s="667"/>
      <c r="Q114" s="702"/>
      <c r="R114" s="696"/>
      <c r="S114" s="696"/>
    </row>
    <row r="115" spans="1:19" s="619" customFormat="1" ht="15.75" x14ac:dyDescent="0.25">
      <c r="A115" s="667"/>
      <c r="B115" s="692"/>
      <c r="C115" s="692"/>
      <c r="D115" s="692"/>
      <c r="E115" s="667"/>
      <c r="F115" s="667"/>
      <c r="G115" s="667"/>
      <c r="H115" s="667"/>
      <c r="I115" s="667"/>
      <c r="J115" s="667"/>
      <c r="K115" s="667"/>
      <c r="L115" s="667"/>
      <c r="M115" s="667"/>
      <c r="N115" s="667"/>
      <c r="O115" s="667"/>
      <c r="P115" s="667"/>
      <c r="Q115" s="702"/>
      <c r="R115" s="617"/>
    </row>
    <row r="116" spans="1:19" s="619" customFormat="1" ht="15.75" x14ac:dyDescent="0.25">
      <c r="A116" s="667"/>
      <c r="B116" s="692"/>
      <c r="C116" s="692"/>
      <c r="D116" s="692"/>
      <c r="E116" s="667"/>
      <c r="F116" s="667"/>
      <c r="G116" s="667"/>
      <c r="H116" s="667"/>
      <c r="I116" s="667"/>
      <c r="J116" s="667"/>
      <c r="K116" s="667"/>
      <c r="L116" s="667"/>
      <c r="M116" s="667"/>
      <c r="N116" s="667"/>
      <c r="O116" s="667"/>
      <c r="P116" s="667"/>
      <c r="Q116" s="702"/>
      <c r="R116" s="617"/>
    </row>
    <row r="117" spans="1:19" s="619" customFormat="1" ht="15.75" x14ac:dyDescent="0.25">
      <c r="A117" s="667"/>
      <c r="B117" s="692"/>
      <c r="C117" s="692"/>
      <c r="D117" s="692"/>
      <c r="E117" s="667"/>
      <c r="F117" s="667"/>
      <c r="G117" s="667"/>
      <c r="H117" s="667"/>
      <c r="I117" s="667"/>
      <c r="J117" s="667"/>
      <c r="K117" s="667"/>
      <c r="L117" s="667"/>
      <c r="M117" s="667"/>
      <c r="N117" s="667"/>
      <c r="O117" s="667"/>
      <c r="P117" s="667"/>
      <c r="Q117" s="702"/>
      <c r="R117" s="617"/>
    </row>
    <row r="118" spans="1:19" s="619" customFormat="1" ht="15.75" x14ac:dyDescent="0.25">
      <c r="A118" s="667"/>
      <c r="B118" s="692"/>
      <c r="C118" s="692"/>
      <c r="D118" s="692"/>
      <c r="E118" s="667"/>
      <c r="F118" s="667"/>
      <c r="G118" s="667"/>
      <c r="H118" s="667"/>
      <c r="I118" s="667"/>
      <c r="J118" s="667"/>
      <c r="K118" s="667"/>
      <c r="L118" s="667"/>
      <c r="M118" s="667"/>
      <c r="N118" s="667"/>
      <c r="O118" s="667"/>
      <c r="P118" s="667"/>
      <c r="Q118" s="702"/>
      <c r="R118" s="617"/>
    </row>
    <row r="119" spans="1:19" s="619" customFormat="1" ht="15.75" x14ac:dyDescent="0.25">
      <c r="A119" s="667"/>
      <c r="B119" s="692"/>
      <c r="C119" s="692"/>
      <c r="D119" s="692"/>
      <c r="E119" s="667"/>
      <c r="F119" s="667"/>
      <c r="G119" s="667"/>
      <c r="H119" s="667"/>
      <c r="I119" s="667"/>
      <c r="J119" s="667"/>
      <c r="K119" s="667"/>
      <c r="L119" s="667"/>
      <c r="M119" s="667"/>
      <c r="N119" s="667"/>
      <c r="O119" s="667"/>
      <c r="P119" s="667"/>
      <c r="Q119" s="702"/>
      <c r="R119" s="617"/>
    </row>
    <row r="120" spans="1:19" s="619" customFormat="1" ht="15.75" x14ac:dyDescent="0.25">
      <c r="A120" s="667"/>
      <c r="B120" s="692"/>
      <c r="C120" s="692"/>
      <c r="D120" s="692"/>
      <c r="E120" s="667"/>
      <c r="F120" s="667"/>
      <c r="G120" s="667"/>
      <c r="H120" s="667"/>
      <c r="I120" s="667"/>
      <c r="J120" s="667"/>
      <c r="K120" s="667"/>
      <c r="L120" s="667"/>
      <c r="M120" s="667"/>
      <c r="N120" s="667"/>
      <c r="O120" s="667"/>
      <c r="P120" s="667"/>
      <c r="Q120" s="702"/>
      <c r="R120" s="617"/>
    </row>
    <row r="121" spans="1:19" s="619" customFormat="1" ht="15.75" x14ac:dyDescent="0.25">
      <c r="A121" s="667"/>
      <c r="B121" s="692"/>
      <c r="C121" s="692"/>
      <c r="D121" s="692"/>
      <c r="E121" s="667"/>
      <c r="F121" s="667"/>
      <c r="G121" s="667"/>
      <c r="H121" s="667"/>
      <c r="I121" s="667"/>
      <c r="J121" s="667"/>
      <c r="K121" s="667"/>
      <c r="L121" s="667"/>
      <c r="M121" s="667"/>
      <c r="N121" s="667"/>
      <c r="O121" s="667"/>
      <c r="P121" s="667"/>
      <c r="Q121" s="702"/>
      <c r="R121" s="617"/>
    </row>
    <row r="122" spans="1:19" s="619" customFormat="1" ht="15.75" x14ac:dyDescent="0.25">
      <c r="A122" s="667"/>
      <c r="B122" s="692"/>
      <c r="C122" s="692"/>
      <c r="D122" s="692"/>
      <c r="E122" s="667"/>
      <c r="F122" s="667"/>
      <c r="G122" s="667"/>
      <c r="H122" s="667"/>
      <c r="I122" s="667"/>
      <c r="J122" s="667"/>
      <c r="K122" s="667"/>
      <c r="L122" s="667"/>
      <c r="M122" s="667"/>
      <c r="N122" s="667"/>
      <c r="O122" s="667"/>
      <c r="P122" s="667"/>
      <c r="Q122" s="702"/>
      <c r="R122" s="617"/>
    </row>
    <row r="123" spans="1:19" s="697" customFormat="1" ht="19.5" customHeight="1" x14ac:dyDescent="0.25">
      <c r="A123" s="697" t="s">
        <v>609</v>
      </c>
      <c r="B123" s="710"/>
      <c r="C123" s="710"/>
      <c r="D123" s="710"/>
      <c r="Q123" s="702"/>
      <c r="R123" s="694"/>
    </row>
    <row r="124" spans="1:19" s="697" customFormat="1" ht="15.75" x14ac:dyDescent="0.25">
      <c r="B124" s="710"/>
      <c r="C124" s="710"/>
      <c r="D124" s="710"/>
      <c r="R124" s="694"/>
    </row>
    <row r="125" spans="1:19" s="697" customFormat="1" ht="24" customHeight="1" x14ac:dyDescent="0.25">
      <c r="A125" s="697" t="s">
        <v>610</v>
      </c>
      <c r="B125" s="710"/>
      <c r="C125" s="710"/>
      <c r="D125" s="710"/>
      <c r="R125" s="694"/>
    </row>
    <row r="126" spans="1:19" s="619" customFormat="1" x14ac:dyDescent="0.2">
      <c r="B126" s="616"/>
      <c r="C126" s="616"/>
      <c r="D126" s="616"/>
      <c r="R126" s="617"/>
    </row>
    <row r="127" spans="1:19" s="619" customFormat="1" ht="51" customHeight="1" x14ac:dyDescent="0.25">
      <c r="A127" s="1024" t="s">
        <v>663</v>
      </c>
      <c r="B127" s="1024"/>
      <c r="C127" s="1024"/>
      <c r="D127" s="1024"/>
      <c r="E127" s="1024"/>
      <c r="F127" s="1024"/>
      <c r="G127" s="1024"/>
      <c r="H127" s="1024"/>
      <c r="Q127" s="711"/>
      <c r="R127" s="712"/>
    </row>
    <row r="128" spans="1:19" s="619" customFormat="1" ht="18" x14ac:dyDescent="0.25">
      <c r="B128" s="616"/>
      <c r="C128" s="616"/>
      <c r="D128" s="616"/>
      <c r="Q128" s="711"/>
      <c r="R128" s="712"/>
    </row>
    <row r="129" spans="2:18" s="619" customFormat="1" ht="18" x14ac:dyDescent="0.25">
      <c r="B129" s="616"/>
      <c r="C129" s="616"/>
      <c r="D129" s="616"/>
      <c r="Q129" s="711"/>
      <c r="R129" s="712"/>
    </row>
    <row r="130" spans="2:18" s="619" customFormat="1" ht="18" x14ac:dyDescent="0.25">
      <c r="B130" s="616"/>
      <c r="C130" s="616"/>
      <c r="D130" s="616"/>
      <c r="Q130" s="713"/>
      <c r="R130" s="712"/>
    </row>
    <row r="131" spans="2:18" ht="18" x14ac:dyDescent="0.25">
      <c r="Q131" s="573"/>
      <c r="R131" s="714"/>
    </row>
    <row r="132" spans="2:18" ht="18" x14ac:dyDescent="0.25">
      <c r="Q132" s="573"/>
      <c r="R132" s="714"/>
    </row>
  </sheetData>
  <mergeCells count="87">
    <mergeCell ref="P1:Q1"/>
    <mergeCell ref="A4:Q4"/>
    <mergeCell ref="A5:Q5"/>
    <mergeCell ref="A6:Q6"/>
    <mergeCell ref="A7:Q7"/>
    <mergeCell ref="A9:A11"/>
    <mergeCell ref="B9:B11"/>
    <mergeCell ref="C9:D11"/>
    <mergeCell ref="E9:Q9"/>
    <mergeCell ref="E10:H10"/>
    <mergeCell ref="I10:L10"/>
    <mergeCell ref="M10:N10"/>
    <mergeCell ref="O10:Q10"/>
    <mergeCell ref="A13:Q13"/>
    <mergeCell ref="A14:Q14"/>
    <mergeCell ref="C15:D17"/>
    <mergeCell ref="C18:D18"/>
    <mergeCell ref="A19:Q19"/>
    <mergeCell ref="C20:D21"/>
    <mergeCell ref="C22:D22"/>
    <mergeCell ref="C23:D24"/>
    <mergeCell ref="C25:D25"/>
    <mergeCell ref="C26:D28"/>
    <mergeCell ref="C29:D29"/>
    <mergeCell ref="A30:P30"/>
    <mergeCell ref="A31:P31"/>
    <mergeCell ref="A32:Q32"/>
    <mergeCell ref="C33:D34"/>
    <mergeCell ref="C35:D36"/>
    <mergeCell ref="C37:D37"/>
    <mergeCell ref="C38:D38"/>
    <mergeCell ref="C39:D39"/>
    <mergeCell ref="C40:D40"/>
    <mergeCell ref="C41:D41"/>
    <mergeCell ref="C42:D42"/>
    <mergeCell ref="A43:Q43"/>
    <mergeCell ref="A44:Q44"/>
    <mergeCell ref="A45:Q45"/>
    <mergeCell ref="C46:D48"/>
    <mergeCell ref="C49:D49"/>
    <mergeCell ref="A50:Q50"/>
    <mergeCell ref="A51:Q51"/>
    <mergeCell ref="C52:D52"/>
    <mergeCell ref="C53:D54"/>
    <mergeCell ref="C55:D55"/>
    <mergeCell ref="C56:D58"/>
    <mergeCell ref="C59:D59"/>
    <mergeCell ref="A60:P60"/>
    <mergeCell ref="A61:P61"/>
    <mergeCell ref="A62:Q62"/>
    <mergeCell ref="C63:D66"/>
    <mergeCell ref="C67:D69"/>
    <mergeCell ref="E68:H68"/>
    <mergeCell ref="C70:D72"/>
    <mergeCell ref="C73:D74"/>
    <mergeCell ref="C75:D75"/>
    <mergeCell ref="A77:P77"/>
    <mergeCell ref="C78:D78"/>
    <mergeCell ref="V78:V79"/>
    <mergeCell ref="W78:W79"/>
    <mergeCell ref="X78:X79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101:D101"/>
    <mergeCell ref="C102:D102"/>
    <mergeCell ref="C103:D103"/>
    <mergeCell ref="A127:H127"/>
    <mergeCell ref="C96:D96"/>
    <mergeCell ref="C97:D97"/>
    <mergeCell ref="C98:D98"/>
    <mergeCell ref="C99:D99"/>
    <mergeCell ref="C100:D100"/>
  </mergeCells>
  <pageMargins left="0" right="0" top="0.55138888888888904" bottom="0" header="0.51180555555555496" footer="0.51180555555555496"/>
  <pageSetup paperSize="9" scale="47" firstPageNumber="0" fitToHeight="3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MK132"/>
  <sheetViews>
    <sheetView view="pageBreakPreview" zoomScale="55" zoomScaleNormal="100" zoomScalePageLayoutView="55" workbookViewId="0">
      <pane xSplit="2" ySplit="11" topLeftCell="H93" activePane="bottomRight" state="frozen"/>
      <selection pane="topRight" activeCell="H1" sqref="H1"/>
      <selection pane="bottomLeft" activeCell="A93" sqref="A93"/>
      <selection pane="bottomRight" activeCell="A6" sqref="A6:Q6"/>
    </sheetView>
  </sheetViews>
  <sheetFormatPr defaultRowHeight="12.75" x14ac:dyDescent="0.2"/>
  <cols>
    <col min="1" max="1" width="47.85546875" style="517" customWidth="1"/>
    <col min="2" max="2" width="10.140625" style="518" customWidth="1"/>
    <col min="3" max="3" width="29.85546875" style="518" customWidth="1"/>
    <col min="4" max="4" width="26" style="518" customWidth="1"/>
    <col min="5" max="5" width="12.7109375" style="517" customWidth="1"/>
    <col min="6" max="6" width="12.28515625" style="517" customWidth="1"/>
    <col min="7" max="7" width="15.140625" style="517" customWidth="1"/>
    <col min="8" max="12" width="14.7109375" style="517" customWidth="1"/>
    <col min="13" max="13" width="15.85546875" style="517" customWidth="1"/>
    <col min="14" max="14" width="14.7109375" style="517" customWidth="1"/>
    <col min="15" max="15" width="19" style="517" customWidth="1"/>
    <col min="16" max="16" width="14.5703125" style="517" customWidth="1"/>
    <col min="17" max="17" width="19.5703125" style="517" customWidth="1"/>
    <col min="18" max="18" width="12" style="614" customWidth="1"/>
    <col min="19" max="19" width="25" style="517" customWidth="1"/>
    <col min="20" max="20" width="24" style="517" customWidth="1"/>
    <col min="21" max="21" width="9.140625" style="517" customWidth="1"/>
    <col min="22" max="22" width="22" style="517" hidden="1" customWidth="1"/>
    <col min="23" max="23" width="14.5703125" style="517" hidden="1" customWidth="1"/>
    <col min="24" max="24" width="20.42578125" style="517" hidden="1" customWidth="1"/>
    <col min="25" max="25" width="20.7109375" style="517" hidden="1" customWidth="1"/>
    <col min="26" max="26" width="11.5703125" style="517" hidden="1"/>
    <col min="27" max="28" width="9.140625" style="517" customWidth="1"/>
    <col min="29" max="29" width="10.7109375" style="517" customWidth="1"/>
    <col min="30" max="30" width="9.7109375" style="517" customWidth="1"/>
    <col min="31" max="31" width="9.5703125" style="517" customWidth="1"/>
    <col min="32" max="1025" width="9.140625" style="517" customWidth="1"/>
  </cols>
  <sheetData>
    <row r="1" spans="1:20" s="619" customFormat="1" ht="15.75" x14ac:dyDescent="0.25">
      <c r="A1" s="615"/>
      <c r="B1" s="616"/>
      <c r="C1" s="616"/>
      <c r="D1" s="616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1046" t="s">
        <v>509</v>
      </c>
      <c r="Q1" s="1046"/>
      <c r="R1" s="617"/>
      <c r="S1" s="414"/>
      <c r="T1" s="414"/>
    </row>
    <row r="2" spans="1:20" s="619" customFormat="1" ht="13.5" customHeight="1" x14ac:dyDescent="0.25">
      <c r="A2" s="620"/>
      <c r="B2" s="616"/>
      <c r="C2" s="616"/>
      <c r="D2" s="616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17"/>
      <c r="S2" s="414"/>
      <c r="T2" s="414"/>
    </row>
    <row r="3" spans="1:20" s="619" customFormat="1" ht="14.25" hidden="1" x14ac:dyDescent="0.2">
      <c r="A3" s="622"/>
      <c r="B3" s="616"/>
      <c r="C3" s="616"/>
      <c r="D3" s="616"/>
      <c r="R3" s="617"/>
      <c r="S3" s="414"/>
      <c r="T3" s="414"/>
    </row>
    <row r="4" spans="1:20" s="619" customFormat="1" ht="18.75" customHeight="1" x14ac:dyDescent="0.3">
      <c r="A4" s="1047" t="s">
        <v>510</v>
      </c>
      <c r="B4" s="1047"/>
      <c r="C4" s="1047"/>
      <c r="D4" s="1047"/>
      <c r="E4" s="1047"/>
      <c r="F4" s="1047"/>
      <c r="G4" s="1047"/>
      <c r="H4" s="1047"/>
      <c r="I4" s="1047"/>
      <c r="J4" s="1047"/>
      <c r="K4" s="1047"/>
      <c r="L4" s="1047"/>
      <c r="M4" s="1047"/>
      <c r="N4" s="1047"/>
      <c r="O4" s="1047"/>
      <c r="P4" s="1047"/>
      <c r="Q4" s="1047"/>
      <c r="R4" s="617"/>
      <c r="S4" s="574"/>
      <c r="T4" s="557"/>
    </row>
    <row r="5" spans="1:20" s="619" customFormat="1" ht="15.75" hidden="1" customHeight="1" x14ac:dyDescent="0.25">
      <c r="A5" s="1048"/>
      <c r="B5" s="1048"/>
      <c r="C5" s="1048"/>
      <c r="D5" s="1048"/>
      <c r="E5" s="1048"/>
      <c r="F5" s="1048"/>
      <c r="G5" s="1048"/>
      <c r="H5" s="1048"/>
      <c r="I5" s="1048"/>
      <c r="J5" s="1048"/>
      <c r="K5" s="1048"/>
      <c r="L5" s="1048"/>
      <c r="M5" s="1048"/>
      <c r="N5" s="1048"/>
      <c r="O5" s="1048"/>
      <c r="P5" s="1048"/>
      <c r="Q5" s="1048"/>
      <c r="R5" s="617"/>
      <c r="S5" s="557"/>
      <c r="T5" s="557"/>
    </row>
    <row r="6" spans="1:20" s="619" customFormat="1" ht="54" customHeight="1" x14ac:dyDescent="0.25">
      <c r="A6" s="1049" t="e">
        <f>'Прил.9 услуги'!#REF!</f>
        <v>#REF!</v>
      </c>
      <c r="B6" s="1049"/>
      <c r="C6" s="1049"/>
      <c r="D6" s="1049"/>
      <c r="E6" s="1049"/>
      <c r="F6" s="1049"/>
      <c r="G6" s="1049"/>
      <c r="H6" s="1049"/>
      <c r="I6" s="1049"/>
      <c r="J6" s="1049"/>
      <c r="K6" s="1049"/>
      <c r="L6" s="1049"/>
      <c r="M6" s="1049"/>
      <c r="N6" s="1049"/>
      <c r="O6" s="1049"/>
      <c r="P6" s="1049"/>
      <c r="Q6" s="1049"/>
      <c r="R6" s="617"/>
      <c r="S6" s="557"/>
      <c r="T6" s="557"/>
    </row>
    <row r="7" spans="1:20" s="619" customFormat="1" ht="14.25" customHeight="1" x14ac:dyDescent="0.2">
      <c r="A7" s="1050" t="s">
        <v>511</v>
      </c>
      <c r="B7" s="1050"/>
      <c r="C7" s="1050"/>
      <c r="D7" s="1050"/>
      <c r="E7" s="1050"/>
      <c r="F7" s="1050"/>
      <c r="G7" s="1050"/>
      <c r="H7" s="1050"/>
      <c r="I7" s="1050"/>
      <c r="J7" s="1050"/>
      <c r="K7" s="1050"/>
      <c r="L7" s="1050"/>
      <c r="M7" s="1050"/>
      <c r="N7" s="1050"/>
      <c r="O7" s="1050"/>
      <c r="P7" s="1050"/>
      <c r="Q7" s="1050"/>
      <c r="R7" s="617"/>
      <c r="S7" s="557"/>
      <c r="T7" s="557"/>
    </row>
    <row r="8" spans="1:20" s="619" customFormat="1" x14ac:dyDescent="0.2">
      <c r="A8" s="624"/>
      <c r="B8" s="624"/>
      <c r="C8" s="624"/>
      <c r="D8" s="624"/>
      <c r="E8" s="624"/>
      <c r="F8" s="624"/>
      <c r="G8" s="624"/>
      <c r="H8" s="624"/>
      <c r="I8" s="624"/>
      <c r="J8" s="624"/>
      <c r="K8" s="624"/>
      <c r="L8" s="624"/>
      <c r="M8" s="624"/>
      <c r="N8" s="624"/>
      <c r="O8" s="624"/>
      <c r="P8" s="624"/>
      <c r="Q8" s="624"/>
      <c r="R8" s="617"/>
      <c r="S8" s="594"/>
      <c r="T8" s="594"/>
    </row>
    <row r="9" spans="1:20" s="619" customFormat="1" ht="16.5" customHeight="1" x14ac:dyDescent="0.25">
      <c r="A9" s="1038" t="s">
        <v>512</v>
      </c>
      <c r="B9" s="1038" t="s">
        <v>486</v>
      </c>
      <c r="C9" s="1038" t="s">
        <v>183</v>
      </c>
      <c r="D9" s="1038"/>
      <c r="E9" s="1044" t="s">
        <v>513</v>
      </c>
      <c r="F9" s="1044"/>
      <c r="G9" s="1044"/>
      <c r="H9" s="1044"/>
      <c r="I9" s="1044"/>
      <c r="J9" s="1044"/>
      <c r="K9" s="1044"/>
      <c r="L9" s="1044"/>
      <c r="M9" s="1044"/>
      <c r="N9" s="1044"/>
      <c r="O9" s="1044"/>
      <c r="P9" s="1044"/>
      <c r="Q9" s="1044"/>
      <c r="R9" s="617"/>
      <c r="S9" s="557"/>
      <c r="T9" s="557"/>
    </row>
    <row r="10" spans="1:20" s="619" customFormat="1" ht="64.150000000000006" customHeight="1" x14ac:dyDescent="0.2">
      <c r="A10" s="1038"/>
      <c r="B10" s="1038"/>
      <c r="C10" s="1038"/>
      <c r="D10" s="1038"/>
      <c r="E10" s="1038" t="s">
        <v>514</v>
      </c>
      <c r="F10" s="1038"/>
      <c r="G10" s="1038"/>
      <c r="H10" s="1038"/>
      <c r="I10" s="1002" t="s">
        <v>515</v>
      </c>
      <c r="J10" s="1002"/>
      <c r="K10" s="1002"/>
      <c r="L10" s="1002"/>
      <c r="M10" s="1003" t="s">
        <v>516</v>
      </c>
      <c r="N10" s="1003"/>
      <c r="O10" s="1045" t="s">
        <v>517</v>
      </c>
      <c r="P10" s="1045"/>
      <c r="Q10" s="1045"/>
      <c r="R10" s="617"/>
      <c r="S10" s="1095" t="s">
        <v>613</v>
      </c>
      <c r="T10" s="1095"/>
    </row>
    <row r="11" spans="1:20" s="619" customFormat="1" ht="104.25" customHeight="1" x14ac:dyDescent="0.2">
      <c r="A11" s="1038"/>
      <c r="B11" s="1038"/>
      <c r="C11" s="1038"/>
      <c r="D11" s="1038"/>
      <c r="E11" s="425" t="s">
        <v>518</v>
      </c>
      <c r="F11" s="425" t="s">
        <v>519</v>
      </c>
      <c r="G11" s="425" t="s">
        <v>520</v>
      </c>
      <c r="H11" s="625" t="s">
        <v>521</v>
      </c>
      <c r="I11" s="425" t="s">
        <v>518</v>
      </c>
      <c r="J11" s="425" t="s">
        <v>519</v>
      </c>
      <c r="K11" s="425" t="s">
        <v>520</v>
      </c>
      <c r="L11" s="425" t="s">
        <v>521</v>
      </c>
      <c r="M11" s="628" t="s">
        <v>522</v>
      </c>
      <c r="N11" s="426" t="s">
        <v>523</v>
      </c>
      <c r="O11" s="628" t="s">
        <v>522</v>
      </c>
      <c r="P11" s="426" t="s">
        <v>523</v>
      </c>
      <c r="Q11" s="629" t="s">
        <v>524</v>
      </c>
      <c r="R11" s="617"/>
      <c r="S11" s="1018" t="s">
        <v>616</v>
      </c>
      <c r="T11" s="1018" t="s">
        <v>617</v>
      </c>
    </row>
    <row r="12" spans="1:20" s="619" customFormat="1" ht="13.15" customHeight="1" x14ac:dyDescent="0.2">
      <c r="A12" s="630">
        <v>1</v>
      </c>
      <c r="B12" s="630">
        <v>2</v>
      </c>
      <c r="C12" s="630">
        <v>3</v>
      </c>
      <c r="D12" s="630"/>
      <c r="E12" s="630">
        <v>4</v>
      </c>
      <c r="F12" s="630">
        <v>5</v>
      </c>
      <c r="G12" s="630">
        <v>6</v>
      </c>
      <c r="H12" s="630">
        <v>7</v>
      </c>
      <c r="I12" s="630">
        <v>8</v>
      </c>
      <c r="J12" s="630">
        <v>9</v>
      </c>
      <c r="K12" s="630">
        <v>10</v>
      </c>
      <c r="L12" s="630">
        <v>11</v>
      </c>
      <c r="M12" s="630">
        <v>12</v>
      </c>
      <c r="N12" s="630">
        <v>13</v>
      </c>
      <c r="O12" s="630">
        <v>8</v>
      </c>
      <c r="P12" s="630">
        <f>O12+1</f>
        <v>9</v>
      </c>
      <c r="Q12" s="630" t="s">
        <v>525</v>
      </c>
      <c r="R12" s="617"/>
      <c r="S12" s="1018"/>
      <c r="T12" s="1018"/>
    </row>
    <row r="13" spans="1:20" s="619" customFormat="1" ht="27.75" customHeight="1" x14ac:dyDescent="0.2">
      <c r="A13" s="1041" t="s">
        <v>621</v>
      </c>
      <c r="B13" s="1041"/>
      <c r="C13" s="1041"/>
      <c r="D13" s="1041"/>
      <c r="E13" s="1041"/>
      <c r="F13" s="1041"/>
      <c r="G13" s="1041"/>
      <c r="H13" s="1041"/>
      <c r="I13" s="1041"/>
      <c r="J13" s="1041"/>
      <c r="K13" s="1041"/>
      <c r="L13" s="1041"/>
      <c r="M13" s="1041"/>
      <c r="N13" s="1041"/>
      <c r="O13" s="1041"/>
      <c r="P13" s="631"/>
      <c r="Q13" s="632" t="e">
        <f>S13+T13</f>
        <v>#REF!</v>
      </c>
      <c r="R13" s="617"/>
      <c r="S13" s="603" t="e">
        <f>'Прил.9 услуги'!#REF!</f>
        <v>#REF!</v>
      </c>
      <c r="T13" s="603" t="e">
        <f>'Прил.9 услуги'!#REF!</f>
        <v>#REF!</v>
      </c>
    </row>
    <row r="14" spans="1:20" s="636" customFormat="1" ht="18" customHeight="1" x14ac:dyDescent="0.2">
      <c r="A14" s="1042" t="s">
        <v>527</v>
      </c>
      <c r="B14" s="1042"/>
      <c r="C14" s="1042"/>
      <c r="D14" s="1042"/>
      <c r="E14" s="1042"/>
      <c r="F14" s="1042"/>
      <c r="G14" s="1042"/>
      <c r="H14" s="1042"/>
      <c r="I14" s="1042"/>
      <c r="J14" s="1042"/>
      <c r="K14" s="1042"/>
      <c r="L14" s="1042"/>
      <c r="M14" s="1042"/>
      <c r="N14" s="1042"/>
      <c r="O14" s="1042"/>
      <c r="P14" s="1042"/>
      <c r="Q14" s="1042"/>
      <c r="R14" s="634" t="e">
        <f>S14+T14</f>
        <v>#REF!</v>
      </c>
      <c r="S14" s="604" t="e">
        <f>S13/$Q13</f>
        <v>#REF!</v>
      </c>
      <c r="T14" s="604" t="e">
        <f>T13/$Q13</f>
        <v>#REF!</v>
      </c>
    </row>
    <row r="15" spans="1:20" s="636" customFormat="1" ht="37.5" customHeight="1" x14ac:dyDescent="0.25">
      <c r="A15" s="637" t="s">
        <v>528</v>
      </c>
      <c r="B15" s="638"/>
      <c r="C15" s="1035" t="s">
        <v>529</v>
      </c>
      <c r="D15" s="1035"/>
      <c r="E15" s="639" t="s">
        <v>86</v>
      </c>
      <c r="F15" s="639" t="s">
        <v>86</v>
      </c>
      <c r="G15" s="639" t="s">
        <v>86</v>
      </c>
      <c r="H15" s="639" t="s">
        <v>86</v>
      </c>
      <c r="I15" s="639" t="s">
        <v>86</v>
      </c>
      <c r="J15" s="639" t="s">
        <v>86</v>
      </c>
      <c r="K15" s="639" t="s">
        <v>86</v>
      </c>
      <c r="L15" s="639" t="s">
        <v>86</v>
      </c>
      <c r="M15" s="639"/>
      <c r="N15" s="639"/>
      <c r="O15" s="639" t="s">
        <v>86</v>
      </c>
      <c r="P15" s="639" t="s">
        <v>86</v>
      </c>
      <c r="Q15" s="639" t="s">
        <v>86</v>
      </c>
      <c r="R15" s="634"/>
      <c r="S15" s="394" t="s">
        <v>86</v>
      </c>
      <c r="T15" s="394" t="s">
        <v>86</v>
      </c>
    </row>
    <row r="16" spans="1:20" s="636" customFormat="1" ht="24" customHeight="1" x14ac:dyDescent="0.25">
      <c r="A16" s="640" t="s">
        <v>530</v>
      </c>
      <c r="B16" s="638">
        <v>211</v>
      </c>
      <c r="C16" s="1035"/>
      <c r="D16" s="1035"/>
      <c r="E16" s="639" t="s">
        <v>86</v>
      </c>
      <c r="F16" s="639" t="s">
        <v>86</v>
      </c>
      <c r="G16" s="639" t="s">
        <v>86</v>
      </c>
      <c r="H16" s="639" t="s">
        <v>86</v>
      </c>
      <c r="I16" s="639" t="s">
        <v>86</v>
      </c>
      <c r="J16" s="639" t="s">
        <v>86</v>
      </c>
      <c r="K16" s="639" t="s">
        <v>86</v>
      </c>
      <c r="L16" s="639" t="s">
        <v>86</v>
      </c>
      <c r="M16" s="641"/>
      <c r="N16" s="649"/>
      <c r="O16" s="642">
        <f>'Прил.8 ст.211'!AT51</f>
        <v>0</v>
      </c>
      <c r="P16" s="649"/>
      <c r="Q16" s="642">
        <f>O16+P16</f>
        <v>0</v>
      </c>
      <c r="R16" s="634"/>
      <c r="S16" s="878" t="e">
        <f>$Q16*S$14</f>
        <v>#REF!</v>
      </c>
      <c r="T16" s="878" t="e">
        <f>$Q16*T$14</f>
        <v>#REF!</v>
      </c>
    </row>
    <row r="17" spans="1:20" s="636" customFormat="1" ht="22.5" customHeight="1" x14ac:dyDescent="0.25">
      <c r="A17" s="640" t="s">
        <v>531</v>
      </c>
      <c r="B17" s="638">
        <v>213</v>
      </c>
      <c r="C17" s="1035"/>
      <c r="D17" s="1035"/>
      <c r="E17" s="639" t="s">
        <v>86</v>
      </c>
      <c r="F17" s="639" t="s">
        <v>86</v>
      </c>
      <c r="G17" s="639" t="s">
        <v>86</v>
      </c>
      <c r="H17" s="639" t="s">
        <v>86</v>
      </c>
      <c r="I17" s="639" t="s">
        <v>86</v>
      </c>
      <c r="J17" s="639" t="s">
        <v>86</v>
      </c>
      <c r="K17" s="639" t="s">
        <v>86</v>
      </c>
      <c r="L17" s="639" t="s">
        <v>86</v>
      </c>
      <c r="M17" s="642">
        <f>M16*30.2%</f>
        <v>0</v>
      </c>
      <c r="N17" s="642">
        <f>N16*30.2%</f>
        <v>0</v>
      </c>
      <c r="O17" s="642">
        <f>O16*30.2%</f>
        <v>0</v>
      </c>
      <c r="P17" s="642">
        <f>P16*30.2%</f>
        <v>0</v>
      </c>
      <c r="Q17" s="642">
        <f>O17+P17</f>
        <v>0</v>
      </c>
      <c r="R17" s="634"/>
      <c r="S17" s="878" t="e">
        <f>$Q17*S$14</f>
        <v>#REF!</v>
      </c>
      <c r="T17" s="878" t="e">
        <f>$Q17*T$14</f>
        <v>#REF!</v>
      </c>
    </row>
    <row r="18" spans="1:20" s="636" customFormat="1" ht="19.5" customHeight="1" x14ac:dyDescent="0.25">
      <c r="A18" s="643" t="s">
        <v>532</v>
      </c>
      <c r="B18" s="644"/>
      <c r="C18" s="1036"/>
      <c r="D18" s="1036"/>
      <c r="E18" s="646" t="s">
        <v>86</v>
      </c>
      <c r="F18" s="646" t="s">
        <v>86</v>
      </c>
      <c r="G18" s="646" t="s">
        <v>86</v>
      </c>
      <c r="H18" s="646" t="s">
        <v>86</v>
      </c>
      <c r="I18" s="646" t="s">
        <v>86</v>
      </c>
      <c r="J18" s="646" t="s">
        <v>86</v>
      </c>
      <c r="K18" s="646" t="s">
        <v>86</v>
      </c>
      <c r="L18" s="646" t="s">
        <v>86</v>
      </c>
      <c r="M18" s="647">
        <f>M16+M17</f>
        <v>0</v>
      </c>
      <c r="N18" s="647">
        <f>N16+N17</f>
        <v>0</v>
      </c>
      <c r="O18" s="647">
        <f>O16+O17</f>
        <v>0</v>
      </c>
      <c r="P18" s="647">
        <f>P16+P17</f>
        <v>0</v>
      </c>
      <c r="Q18" s="647">
        <f>Q16+Q17</f>
        <v>0</v>
      </c>
      <c r="R18" s="634"/>
      <c r="S18" s="440" t="e">
        <f>S16+S17</f>
        <v>#REF!</v>
      </c>
      <c r="T18" s="440" t="e">
        <f>T16+T17</f>
        <v>#REF!</v>
      </c>
    </row>
    <row r="19" spans="1:20" s="636" customFormat="1" ht="19.5" customHeight="1" x14ac:dyDescent="0.25">
      <c r="A19" s="1043" t="s">
        <v>533</v>
      </c>
      <c r="B19" s="1043"/>
      <c r="C19" s="1043"/>
      <c r="D19" s="1043"/>
      <c r="E19" s="1043"/>
      <c r="F19" s="1043"/>
      <c r="G19" s="1043"/>
      <c r="H19" s="1043"/>
      <c r="I19" s="1043"/>
      <c r="J19" s="1043"/>
      <c r="K19" s="1043"/>
      <c r="L19" s="1043"/>
      <c r="M19" s="1043"/>
      <c r="N19" s="1043"/>
      <c r="O19" s="1043"/>
      <c r="P19" s="1043"/>
      <c r="Q19" s="1043"/>
      <c r="R19" s="634"/>
      <c r="S19" s="432"/>
      <c r="T19" s="432"/>
    </row>
    <row r="20" spans="1:20" s="636" customFormat="1" ht="20.25" customHeight="1" x14ac:dyDescent="0.25">
      <c r="A20" s="637" t="s">
        <v>493</v>
      </c>
      <c r="B20" s="648">
        <v>221</v>
      </c>
      <c r="C20" s="1040" t="s">
        <v>534</v>
      </c>
      <c r="D20" s="1040"/>
      <c r="E20" s="639" t="s">
        <v>86</v>
      </c>
      <c r="F20" s="639" t="s">
        <v>86</v>
      </c>
      <c r="G20" s="649"/>
      <c r="H20" s="639" t="s">
        <v>86</v>
      </c>
      <c r="I20" s="639" t="s">
        <v>86</v>
      </c>
      <c r="J20" s="639" t="s">
        <v>86</v>
      </c>
      <c r="K20" s="649"/>
      <c r="L20" s="639" t="s">
        <v>86</v>
      </c>
      <c r="M20" s="639">
        <f>G20</f>
        <v>0</v>
      </c>
      <c r="N20" s="639">
        <f>K20</f>
        <v>0</v>
      </c>
      <c r="O20" s="442">
        <f>'Прил.10 прочие'!AF10</f>
        <v>0</v>
      </c>
      <c r="P20" s="639"/>
      <c r="Q20" s="639">
        <f>O20+P20</f>
        <v>0</v>
      </c>
      <c r="R20" s="634"/>
      <c r="S20" s="878" t="e">
        <f t="shared" ref="S20:T28" si="0">$Q20*S$14</f>
        <v>#REF!</v>
      </c>
      <c r="T20" s="878" t="e">
        <f t="shared" si="0"/>
        <v>#REF!</v>
      </c>
    </row>
    <row r="21" spans="1:20" s="636" customFormat="1" ht="20.25" customHeight="1" x14ac:dyDescent="0.25">
      <c r="A21" s="637" t="s">
        <v>494</v>
      </c>
      <c r="B21" s="648">
        <v>222</v>
      </c>
      <c r="C21" s="1040"/>
      <c r="D21" s="1040"/>
      <c r="E21" s="639" t="s">
        <v>86</v>
      </c>
      <c r="F21" s="639" t="s">
        <v>86</v>
      </c>
      <c r="G21" s="649"/>
      <c r="H21" s="639" t="s">
        <v>86</v>
      </c>
      <c r="I21" s="639" t="s">
        <v>86</v>
      </c>
      <c r="J21" s="639" t="s">
        <v>86</v>
      </c>
      <c r="K21" s="649"/>
      <c r="L21" s="639" t="s">
        <v>86</v>
      </c>
      <c r="M21" s="639">
        <f>G21</f>
        <v>0</v>
      </c>
      <c r="N21" s="639">
        <f>K21</f>
        <v>0</v>
      </c>
      <c r="O21" s="442">
        <f>'Прил.10 прочие'!AF14</f>
        <v>0</v>
      </c>
      <c r="P21" s="639"/>
      <c r="Q21" s="639">
        <f>O21+P21</f>
        <v>0</v>
      </c>
      <c r="R21" s="634"/>
      <c r="S21" s="878" t="e">
        <f t="shared" si="0"/>
        <v>#REF!</v>
      </c>
      <c r="T21" s="878" t="e">
        <f t="shared" si="0"/>
        <v>#REF!</v>
      </c>
    </row>
    <row r="22" spans="1:20" s="636" customFormat="1" ht="32.25" customHeight="1" x14ac:dyDescent="0.25">
      <c r="A22" s="637" t="s">
        <v>535</v>
      </c>
      <c r="B22" s="650">
        <v>223</v>
      </c>
      <c r="C22" s="1035" t="s">
        <v>536</v>
      </c>
      <c r="D22" s="1035"/>
      <c r="E22" s="649"/>
      <c r="F22" s="649"/>
      <c r="G22" s="649"/>
      <c r="H22" s="642">
        <f>(E22+F22+G22)/3</f>
        <v>0</v>
      </c>
      <c r="I22" s="649"/>
      <c r="J22" s="649"/>
      <c r="K22" s="649"/>
      <c r="L22" s="642">
        <f>(I22+J22+K22)/3</f>
        <v>0</v>
      </c>
      <c r="M22" s="642">
        <f>H22</f>
        <v>0</v>
      </c>
      <c r="N22" s="642">
        <f>L22</f>
        <v>0</v>
      </c>
      <c r="O22" s="651">
        <f>H22*Q31</f>
        <v>0</v>
      </c>
      <c r="P22" s="651"/>
      <c r="Q22" s="639">
        <f t="shared" ref="Q22:Q28" si="1">SUM(O22+P22)</f>
        <v>0</v>
      </c>
      <c r="R22" s="634"/>
      <c r="S22" s="878" t="e">
        <f t="shared" si="0"/>
        <v>#REF!</v>
      </c>
      <c r="T22" s="878" t="e">
        <f t="shared" si="0"/>
        <v>#REF!</v>
      </c>
    </row>
    <row r="23" spans="1:20" s="636" customFormat="1" ht="31.5" customHeight="1" x14ac:dyDescent="0.25">
      <c r="A23" s="652" t="s">
        <v>537</v>
      </c>
      <c r="B23" s="650" t="s">
        <v>538</v>
      </c>
      <c r="C23" s="1035" t="s">
        <v>539</v>
      </c>
      <c r="D23" s="1035"/>
      <c r="E23" s="639" t="s">
        <v>86</v>
      </c>
      <c r="F23" s="639" t="s">
        <v>86</v>
      </c>
      <c r="G23" s="639" t="s">
        <v>86</v>
      </c>
      <c r="H23" s="639" t="s">
        <v>86</v>
      </c>
      <c r="I23" s="639" t="s">
        <v>86</v>
      </c>
      <c r="J23" s="639" t="s">
        <v>86</v>
      </c>
      <c r="K23" s="639" t="s">
        <v>86</v>
      </c>
      <c r="L23" s="639" t="s">
        <v>86</v>
      </c>
      <c r="M23" s="653">
        <f>'Прил.7 лимиты'!E11*'13'!Q31</f>
        <v>0</v>
      </c>
      <c r="N23" s="653">
        <f>'Прил.7 лимиты'!E13*'13'!Q31</f>
        <v>0</v>
      </c>
      <c r="O23" s="653">
        <f>'Прил.7 лимиты'!$E$11*'13'!$Q$31</f>
        <v>0</v>
      </c>
      <c r="P23" s="653"/>
      <c r="Q23" s="639">
        <f t="shared" si="1"/>
        <v>0</v>
      </c>
      <c r="R23" s="654"/>
      <c r="S23" s="878" t="e">
        <f t="shared" si="0"/>
        <v>#REF!</v>
      </c>
      <c r="T23" s="878" t="e">
        <f t="shared" si="0"/>
        <v>#REF!</v>
      </c>
    </row>
    <row r="24" spans="1:20" s="636" customFormat="1" ht="40.5" customHeight="1" x14ac:dyDescent="0.25">
      <c r="A24" s="652" t="s">
        <v>540</v>
      </c>
      <c r="B24" s="650" t="s">
        <v>541</v>
      </c>
      <c r="C24" s="1035"/>
      <c r="D24" s="1035"/>
      <c r="E24" s="639" t="s">
        <v>86</v>
      </c>
      <c r="F24" s="639" t="s">
        <v>86</v>
      </c>
      <c r="G24" s="639" t="s">
        <v>86</v>
      </c>
      <c r="H24" s="639" t="s">
        <v>86</v>
      </c>
      <c r="I24" s="639" t="s">
        <v>86</v>
      </c>
      <c r="J24" s="639" t="s">
        <v>86</v>
      </c>
      <c r="K24" s="639" t="s">
        <v>86</v>
      </c>
      <c r="L24" s="639" t="s">
        <v>86</v>
      </c>
      <c r="M24" s="653">
        <f>'Прил.7 лимиты'!N11*'13'!Q31</f>
        <v>0</v>
      </c>
      <c r="N24" s="653">
        <f>'Прил.7 лимиты'!N13*'13'!Q31</f>
        <v>0</v>
      </c>
      <c r="O24" s="653">
        <f>'Прил.7 лимиты'!$N$11*'13'!$Q$31</f>
        <v>0</v>
      </c>
      <c r="P24" s="715"/>
      <c r="Q24" s="639">
        <f t="shared" si="1"/>
        <v>0</v>
      </c>
      <c r="R24" s="654"/>
      <c r="S24" s="878" t="e">
        <f t="shared" si="0"/>
        <v>#REF!</v>
      </c>
      <c r="T24" s="878" t="e">
        <f t="shared" si="0"/>
        <v>#REF!</v>
      </c>
    </row>
    <row r="25" spans="1:20" s="636" customFormat="1" ht="39.75" customHeight="1" x14ac:dyDescent="0.25">
      <c r="A25" s="652" t="s">
        <v>542</v>
      </c>
      <c r="B25" s="650" t="s">
        <v>543</v>
      </c>
      <c r="C25" s="1035" t="s">
        <v>544</v>
      </c>
      <c r="D25" s="1035"/>
      <c r="E25" s="649"/>
      <c r="F25" s="649"/>
      <c r="G25" s="649"/>
      <c r="H25" s="642">
        <f>(E25+F25+G25)/3</f>
        <v>0</v>
      </c>
      <c r="I25" s="649"/>
      <c r="J25" s="649"/>
      <c r="K25" s="649"/>
      <c r="L25" s="642">
        <f>(I25+J25+K25)/3</f>
        <v>0</v>
      </c>
      <c r="M25" s="642">
        <f>H25</f>
        <v>0</v>
      </c>
      <c r="N25" s="642">
        <f>L25</f>
        <v>0</v>
      </c>
      <c r="O25" s="653">
        <f>'Прил.7 лимиты'!$Q$11*'13'!$Q$31</f>
        <v>0</v>
      </c>
      <c r="P25" s="653"/>
      <c r="Q25" s="639">
        <f t="shared" si="1"/>
        <v>0</v>
      </c>
      <c r="R25" s="654"/>
      <c r="S25" s="878" t="e">
        <f t="shared" si="0"/>
        <v>#REF!</v>
      </c>
      <c r="T25" s="878" t="e">
        <f t="shared" si="0"/>
        <v>#REF!</v>
      </c>
    </row>
    <row r="26" spans="1:20" s="636" customFormat="1" ht="34.5" customHeight="1" x14ac:dyDescent="0.25">
      <c r="A26" s="652" t="s">
        <v>545</v>
      </c>
      <c r="B26" s="650" t="s">
        <v>496</v>
      </c>
      <c r="C26" s="1035" t="s">
        <v>546</v>
      </c>
      <c r="D26" s="1035"/>
      <c r="E26" s="639" t="s">
        <v>86</v>
      </c>
      <c r="F26" s="639" t="s">
        <v>86</v>
      </c>
      <c r="G26" s="639" t="s">
        <v>86</v>
      </c>
      <c r="H26" s="639" t="s">
        <v>86</v>
      </c>
      <c r="I26" s="639" t="s">
        <v>86</v>
      </c>
      <c r="J26" s="639" t="s">
        <v>86</v>
      </c>
      <c r="K26" s="639" t="s">
        <v>86</v>
      </c>
      <c r="L26" s="639" t="s">
        <v>86</v>
      </c>
      <c r="M26" s="642">
        <f>'Прил.10 прочие'!AF18</f>
        <v>0</v>
      </c>
      <c r="N26" s="642">
        <f>'Прил.10 прочие'!BB18</f>
        <v>0</v>
      </c>
      <c r="O26" s="642">
        <f>'Прил.10 прочие'!AF18</f>
        <v>0</v>
      </c>
      <c r="P26" s="639"/>
      <c r="Q26" s="639">
        <f t="shared" si="1"/>
        <v>0</v>
      </c>
      <c r="R26" s="634"/>
      <c r="S26" s="878" t="e">
        <f t="shared" si="0"/>
        <v>#REF!</v>
      </c>
      <c r="T26" s="878" t="e">
        <f t="shared" si="0"/>
        <v>#REF!</v>
      </c>
    </row>
    <row r="27" spans="1:20" s="636" customFormat="1" ht="17.45" customHeight="1" x14ac:dyDescent="0.25">
      <c r="A27" s="652" t="s">
        <v>547</v>
      </c>
      <c r="B27" s="650" t="s">
        <v>548</v>
      </c>
      <c r="C27" s="1035"/>
      <c r="D27" s="1035"/>
      <c r="E27" s="639" t="s">
        <v>86</v>
      </c>
      <c r="F27" s="639" t="s">
        <v>86</v>
      </c>
      <c r="G27" s="639" t="s">
        <v>86</v>
      </c>
      <c r="H27" s="639" t="s">
        <v>86</v>
      </c>
      <c r="I27" s="639" t="s">
        <v>86</v>
      </c>
      <c r="J27" s="639" t="s">
        <v>86</v>
      </c>
      <c r="K27" s="639" t="s">
        <v>86</v>
      </c>
      <c r="L27" s="639" t="s">
        <v>86</v>
      </c>
      <c r="M27" s="639">
        <f>'Прил.10 прочие'!AF30</f>
        <v>0</v>
      </c>
      <c r="N27" s="639">
        <f>'Прил.10 прочие'!BB30</f>
        <v>0</v>
      </c>
      <c r="O27" s="639">
        <f>'Прил.10 прочие'!AF30</f>
        <v>0</v>
      </c>
      <c r="P27" s="639"/>
      <c r="Q27" s="639">
        <f t="shared" si="1"/>
        <v>0</v>
      </c>
      <c r="R27" s="634"/>
      <c r="S27" s="878" t="e">
        <f t="shared" si="0"/>
        <v>#REF!</v>
      </c>
      <c r="T27" s="878" t="e">
        <f t="shared" si="0"/>
        <v>#REF!</v>
      </c>
    </row>
    <row r="28" spans="1:20" s="636" customFormat="1" ht="17.45" customHeight="1" x14ac:dyDescent="0.25">
      <c r="A28" s="652" t="s">
        <v>549</v>
      </c>
      <c r="B28" s="650" t="s">
        <v>550</v>
      </c>
      <c r="C28" s="1035"/>
      <c r="D28" s="1035"/>
      <c r="E28" s="639" t="s">
        <v>86</v>
      </c>
      <c r="F28" s="639" t="s">
        <v>86</v>
      </c>
      <c r="G28" s="639" t="s">
        <v>86</v>
      </c>
      <c r="H28" s="639" t="s">
        <v>86</v>
      </c>
      <c r="I28" s="639" t="s">
        <v>86</v>
      </c>
      <c r="J28" s="639" t="s">
        <v>86</v>
      </c>
      <c r="K28" s="639" t="s">
        <v>86</v>
      </c>
      <c r="L28" s="639" t="s">
        <v>86</v>
      </c>
      <c r="M28" s="651">
        <f>'Прил.7 лимиты'!H10*'13'!Q31</f>
        <v>0</v>
      </c>
      <c r="N28" s="669">
        <f>'Прил.7 лимиты'!H12*'13'!Q31</f>
        <v>0</v>
      </c>
      <c r="O28" s="651">
        <f>'Прил.7 лимиты'!H10*Q31</f>
        <v>0</v>
      </c>
      <c r="P28" s="639"/>
      <c r="Q28" s="639">
        <f t="shared" si="1"/>
        <v>0</v>
      </c>
      <c r="R28" s="634"/>
      <c r="S28" s="878" t="e">
        <f t="shared" si="0"/>
        <v>#REF!</v>
      </c>
      <c r="T28" s="878" t="e">
        <f t="shared" si="0"/>
        <v>#REF!</v>
      </c>
    </row>
    <row r="29" spans="1:20" s="636" customFormat="1" ht="19.5" customHeight="1" x14ac:dyDescent="0.25">
      <c r="A29" s="643" t="s">
        <v>551</v>
      </c>
      <c r="B29" s="645"/>
      <c r="C29" s="1036"/>
      <c r="D29" s="1036"/>
      <c r="E29" s="646" t="s">
        <v>86</v>
      </c>
      <c r="F29" s="646" t="s">
        <v>86</v>
      </c>
      <c r="G29" s="646" t="s">
        <v>86</v>
      </c>
      <c r="H29" s="646" t="s">
        <v>86</v>
      </c>
      <c r="I29" s="646" t="s">
        <v>86</v>
      </c>
      <c r="J29" s="646" t="s">
        <v>86</v>
      </c>
      <c r="K29" s="646" t="s">
        <v>86</v>
      </c>
      <c r="L29" s="646" t="s">
        <v>86</v>
      </c>
      <c r="M29" s="655">
        <f>SUM(M20:M28)</f>
        <v>0</v>
      </c>
      <c r="N29" s="655">
        <f>SUM(N20:N28)</f>
        <v>0</v>
      </c>
      <c r="O29" s="655">
        <f>SUM(O20:O28)</f>
        <v>0</v>
      </c>
      <c r="P29" s="655">
        <f>SUM(P20:P28)</f>
        <v>0</v>
      </c>
      <c r="Q29" s="655">
        <f>SUM(Q20:Q28)</f>
        <v>0</v>
      </c>
      <c r="R29" s="634"/>
      <c r="S29" s="450" t="e">
        <f>SUM(S20:S28)</f>
        <v>#REF!</v>
      </c>
      <c r="T29" s="450" t="e">
        <f>SUM(T20:T28)</f>
        <v>#REF!</v>
      </c>
    </row>
    <row r="30" spans="1:20" s="636" customFormat="1" ht="20.25" customHeight="1" x14ac:dyDescent="0.25">
      <c r="A30" s="1032" t="s">
        <v>552</v>
      </c>
      <c r="B30" s="1032"/>
      <c r="C30" s="1032"/>
      <c r="D30" s="1032"/>
      <c r="E30" s="1032"/>
      <c r="F30" s="1032"/>
      <c r="G30" s="1032"/>
      <c r="H30" s="1032"/>
      <c r="I30" s="1032"/>
      <c r="J30" s="1032"/>
      <c r="K30" s="1032"/>
      <c r="L30" s="1032"/>
      <c r="M30" s="1032"/>
      <c r="N30" s="1032"/>
      <c r="O30" s="1032"/>
      <c r="P30" s="1032"/>
      <c r="Q30" s="451">
        <f>'Прил.8 ст.211'!AQ52</f>
        <v>0</v>
      </c>
      <c r="R30" s="634"/>
      <c r="S30" s="432"/>
      <c r="T30" s="432"/>
    </row>
    <row r="31" spans="1:20" s="636" customFormat="1" ht="18" customHeight="1" x14ac:dyDescent="0.25">
      <c r="A31" s="1032" t="s">
        <v>553</v>
      </c>
      <c r="B31" s="1032"/>
      <c r="C31" s="1032"/>
      <c r="D31" s="1032"/>
      <c r="E31" s="1032"/>
      <c r="F31" s="1032"/>
      <c r="G31" s="1032"/>
      <c r="H31" s="1032"/>
      <c r="I31" s="1032"/>
      <c r="J31" s="1032"/>
      <c r="K31" s="1032"/>
      <c r="L31" s="1032"/>
      <c r="M31" s="1032"/>
      <c r="N31" s="1032"/>
      <c r="O31" s="1032"/>
      <c r="P31" s="1032"/>
      <c r="Q31" s="656">
        <f>'Прил.4 площади'!P83</f>
        <v>0</v>
      </c>
      <c r="R31" s="634"/>
      <c r="S31" s="432"/>
      <c r="T31" s="432"/>
    </row>
    <row r="32" spans="1:20" s="619" customFormat="1" ht="17.25" customHeight="1" x14ac:dyDescent="0.2">
      <c r="A32" s="1034" t="s">
        <v>554</v>
      </c>
      <c r="B32" s="1034"/>
      <c r="C32" s="1034"/>
      <c r="D32" s="1034"/>
      <c r="E32" s="1034"/>
      <c r="F32" s="1034"/>
      <c r="G32" s="1034"/>
      <c r="H32" s="1034"/>
      <c r="I32" s="1034"/>
      <c r="J32" s="1034"/>
      <c r="K32" s="1034"/>
      <c r="L32" s="1034"/>
      <c r="M32" s="1034"/>
      <c r="N32" s="1034"/>
      <c r="O32" s="1034"/>
      <c r="P32" s="1034"/>
      <c r="Q32" s="1034"/>
      <c r="R32" s="617"/>
      <c r="S32" s="414"/>
      <c r="T32" s="414"/>
    </row>
    <row r="33" spans="1:20" s="636" customFormat="1" ht="17.25" customHeight="1" x14ac:dyDescent="0.25">
      <c r="A33" s="637" t="s">
        <v>491</v>
      </c>
      <c r="B33" s="648">
        <v>212</v>
      </c>
      <c r="C33" s="1035" t="s">
        <v>534</v>
      </c>
      <c r="D33" s="1035"/>
      <c r="E33" s="639" t="s">
        <v>86</v>
      </c>
      <c r="F33" s="639" t="s">
        <v>86</v>
      </c>
      <c r="G33" s="649"/>
      <c r="H33" s="639" t="s">
        <v>86</v>
      </c>
      <c r="I33" s="639" t="s">
        <v>86</v>
      </c>
      <c r="J33" s="639" t="s">
        <v>86</v>
      </c>
      <c r="K33" s="649"/>
      <c r="L33" s="639" t="s">
        <v>86</v>
      </c>
      <c r="M33" s="639">
        <f>G33</f>
        <v>0</v>
      </c>
      <c r="N33" s="639">
        <f>K33</f>
        <v>0</v>
      </c>
      <c r="O33" s="442">
        <f>'Прил.10 прочие'!AF6</f>
        <v>0</v>
      </c>
      <c r="P33" s="442"/>
      <c r="Q33" s="639">
        <f t="shared" ref="Q33:Q39" si="2">O33+P33</f>
        <v>0</v>
      </c>
      <c r="R33" s="634"/>
      <c r="S33" s="878" t="e">
        <f t="shared" ref="S33:T40" si="3">$Q33*S$14</f>
        <v>#REF!</v>
      </c>
      <c r="T33" s="878" t="e">
        <f t="shared" si="3"/>
        <v>#REF!</v>
      </c>
    </row>
    <row r="34" spans="1:20" s="636" customFormat="1" ht="17.25" customHeight="1" x14ac:dyDescent="0.25">
      <c r="A34" s="637" t="s">
        <v>500</v>
      </c>
      <c r="B34" s="648">
        <v>262</v>
      </c>
      <c r="C34" s="1035"/>
      <c r="D34" s="1035"/>
      <c r="E34" s="639" t="s">
        <v>86</v>
      </c>
      <c r="F34" s="639" t="s">
        <v>86</v>
      </c>
      <c r="G34" s="649"/>
      <c r="H34" s="639" t="s">
        <v>86</v>
      </c>
      <c r="I34" s="639" t="s">
        <v>86</v>
      </c>
      <c r="J34" s="639" t="s">
        <v>86</v>
      </c>
      <c r="K34" s="649"/>
      <c r="L34" s="639" t="s">
        <v>86</v>
      </c>
      <c r="M34" s="639">
        <f>G34</f>
        <v>0</v>
      </c>
      <c r="N34" s="639">
        <f>K34</f>
        <v>0</v>
      </c>
      <c r="O34" s="659">
        <f>'Прил.10 прочие'!AF34</f>
        <v>0</v>
      </c>
      <c r="P34" s="659"/>
      <c r="Q34" s="639">
        <f t="shared" si="2"/>
        <v>0</v>
      </c>
      <c r="R34" s="634"/>
      <c r="S34" s="878" t="e">
        <f t="shared" si="3"/>
        <v>#REF!</v>
      </c>
      <c r="T34" s="878" t="e">
        <f t="shared" si="3"/>
        <v>#REF!</v>
      </c>
    </row>
    <row r="35" spans="1:20" s="636" customFormat="1" ht="19.5" customHeight="1" x14ac:dyDescent="0.25">
      <c r="A35" s="637" t="s">
        <v>497</v>
      </c>
      <c r="B35" s="648">
        <v>225</v>
      </c>
      <c r="C35" s="1035" t="s">
        <v>555</v>
      </c>
      <c r="D35" s="1035"/>
      <c r="E35" s="649"/>
      <c r="F35" s="649"/>
      <c r="G35" s="649"/>
      <c r="H35" s="642">
        <f>(E35+F35+G35)/3</f>
        <v>0</v>
      </c>
      <c r="I35" s="649"/>
      <c r="J35" s="649"/>
      <c r="K35" s="649"/>
      <c r="L35" s="642">
        <f>(I35+J35+K35)/3</f>
        <v>0</v>
      </c>
      <c r="M35" s="642">
        <f>H35</f>
        <v>0</v>
      </c>
      <c r="N35" s="642">
        <f>L35</f>
        <v>0</v>
      </c>
      <c r="O35" s="442">
        <f>'Прил.10 прочие'!AF22</f>
        <v>0</v>
      </c>
      <c r="P35" s="442"/>
      <c r="Q35" s="639">
        <f t="shared" si="2"/>
        <v>0</v>
      </c>
      <c r="R35" s="634"/>
      <c r="S35" s="878" t="e">
        <f t="shared" si="3"/>
        <v>#REF!</v>
      </c>
      <c r="T35" s="878" t="e">
        <f t="shared" si="3"/>
        <v>#REF!</v>
      </c>
    </row>
    <row r="36" spans="1:20" s="636" customFormat="1" ht="19.5" customHeight="1" x14ac:dyDescent="0.25">
      <c r="A36" s="637" t="s">
        <v>498</v>
      </c>
      <c r="B36" s="648">
        <v>226</v>
      </c>
      <c r="C36" s="1035"/>
      <c r="D36" s="1035"/>
      <c r="E36" s="649"/>
      <c r="F36" s="649"/>
      <c r="G36" s="649"/>
      <c r="H36" s="642">
        <f>(E36+F36+G36)/3</f>
        <v>0</v>
      </c>
      <c r="I36" s="649"/>
      <c r="J36" s="649"/>
      <c r="K36" s="649"/>
      <c r="L36" s="642">
        <f>(I36+J36+K36)/3</f>
        <v>0</v>
      </c>
      <c r="M36" s="642">
        <f>H36</f>
        <v>0</v>
      </c>
      <c r="N36" s="642">
        <f>L36</f>
        <v>0</v>
      </c>
      <c r="O36" s="442">
        <f>'Прил.10 прочие'!AF26</f>
        <v>0</v>
      </c>
      <c r="P36" s="442"/>
      <c r="Q36" s="639">
        <f t="shared" si="2"/>
        <v>0</v>
      </c>
      <c r="R36" s="634"/>
      <c r="S36" s="878" t="e">
        <f t="shared" si="3"/>
        <v>#REF!</v>
      </c>
      <c r="T36" s="878" t="e">
        <f t="shared" si="3"/>
        <v>#REF!</v>
      </c>
    </row>
    <row r="37" spans="1:20" s="636" customFormat="1" ht="66" customHeight="1" x14ac:dyDescent="0.25">
      <c r="A37" s="637" t="s">
        <v>505</v>
      </c>
      <c r="B37" s="648">
        <v>340</v>
      </c>
      <c r="C37" s="1035" t="s">
        <v>534</v>
      </c>
      <c r="D37" s="1035"/>
      <c r="E37" s="639" t="s">
        <v>86</v>
      </c>
      <c r="F37" s="639" t="s">
        <v>86</v>
      </c>
      <c r="G37" s="649"/>
      <c r="H37" s="639" t="s">
        <v>86</v>
      </c>
      <c r="I37" s="639" t="s">
        <v>86</v>
      </c>
      <c r="J37" s="639" t="s">
        <v>86</v>
      </c>
      <c r="K37" s="649"/>
      <c r="L37" s="639" t="s">
        <v>86</v>
      </c>
      <c r="M37" s="639">
        <f>G37</f>
        <v>0</v>
      </c>
      <c r="N37" s="639">
        <f>K37</f>
        <v>0</v>
      </c>
      <c r="O37" s="659">
        <f>'Прил.10 прочие'!AF42</f>
        <v>0</v>
      </c>
      <c r="P37" s="659"/>
      <c r="Q37" s="639">
        <f t="shared" si="2"/>
        <v>0</v>
      </c>
      <c r="R37" s="634"/>
      <c r="S37" s="878" t="e">
        <f t="shared" si="3"/>
        <v>#REF!</v>
      </c>
      <c r="T37" s="878" t="e">
        <f t="shared" si="3"/>
        <v>#REF!</v>
      </c>
    </row>
    <row r="38" spans="1:20" s="636" customFormat="1" ht="90" customHeight="1" x14ac:dyDescent="0.25">
      <c r="A38" s="637" t="s">
        <v>506</v>
      </c>
      <c r="B38" s="648">
        <v>340</v>
      </c>
      <c r="C38" s="1035" t="s">
        <v>556</v>
      </c>
      <c r="D38" s="1035"/>
      <c r="E38" s="639" t="s">
        <v>86</v>
      </c>
      <c r="F38" s="639" t="s">
        <v>86</v>
      </c>
      <c r="G38" s="649"/>
      <c r="H38" s="639" t="s">
        <v>86</v>
      </c>
      <c r="I38" s="639" t="s">
        <v>86</v>
      </c>
      <c r="J38" s="639" t="s">
        <v>86</v>
      </c>
      <c r="K38" s="649"/>
      <c r="L38" s="639" t="s">
        <v>86</v>
      </c>
      <c r="M38" s="639">
        <f>G38</f>
        <v>0</v>
      </c>
      <c r="N38" s="639">
        <f>K38</f>
        <v>0</v>
      </c>
      <c r="O38" s="642"/>
      <c r="P38" s="642"/>
      <c r="Q38" s="660">
        <f t="shared" si="2"/>
        <v>0</v>
      </c>
      <c r="R38" s="661"/>
      <c r="S38" s="878" t="e">
        <f t="shared" si="3"/>
        <v>#REF!</v>
      </c>
      <c r="T38" s="878" t="e">
        <f t="shared" si="3"/>
        <v>#REF!</v>
      </c>
    </row>
    <row r="39" spans="1:20" s="636" customFormat="1" ht="88.9" customHeight="1" x14ac:dyDescent="0.25">
      <c r="A39" s="652" t="s">
        <v>557</v>
      </c>
      <c r="B39" s="648" t="s">
        <v>558</v>
      </c>
      <c r="C39" s="1035" t="s">
        <v>559</v>
      </c>
      <c r="D39" s="1035"/>
      <c r="E39" s="639" t="s">
        <v>86</v>
      </c>
      <c r="F39" s="639" t="s">
        <v>86</v>
      </c>
      <c r="G39" s="649"/>
      <c r="H39" s="639" t="s">
        <v>86</v>
      </c>
      <c r="I39" s="639" t="s">
        <v>86</v>
      </c>
      <c r="J39" s="639" t="s">
        <v>86</v>
      </c>
      <c r="K39" s="649"/>
      <c r="L39" s="639" t="s">
        <v>86</v>
      </c>
      <c r="M39" s="639">
        <f>G39</f>
        <v>0</v>
      </c>
      <c r="N39" s="639">
        <f>K39</f>
        <v>0</v>
      </c>
      <c r="O39" s="642"/>
      <c r="P39" s="639"/>
      <c r="Q39" s="660">
        <f t="shared" si="2"/>
        <v>0</v>
      </c>
      <c r="R39" s="661"/>
      <c r="S39" s="878" t="e">
        <f t="shared" si="3"/>
        <v>#REF!</v>
      </c>
      <c r="T39" s="878" t="e">
        <f t="shared" si="3"/>
        <v>#REF!</v>
      </c>
    </row>
    <row r="40" spans="1:20" s="636" customFormat="1" ht="101.25" customHeight="1" x14ac:dyDescent="0.25">
      <c r="A40" s="652" t="s">
        <v>560</v>
      </c>
      <c r="B40" s="648" t="s">
        <v>561</v>
      </c>
      <c r="C40" s="1035" t="s">
        <v>658</v>
      </c>
      <c r="D40" s="1035"/>
      <c r="E40" s="639" t="s">
        <v>86</v>
      </c>
      <c r="F40" s="639" t="s">
        <v>86</v>
      </c>
      <c r="G40" s="649"/>
      <c r="H40" s="639" t="s">
        <v>86</v>
      </c>
      <c r="I40" s="639" t="s">
        <v>86</v>
      </c>
      <c r="J40" s="639" t="s">
        <v>86</v>
      </c>
      <c r="K40" s="649"/>
      <c r="L40" s="639" t="s">
        <v>86</v>
      </c>
      <c r="M40" s="639">
        <f>G40</f>
        <v>0</v>
      </c>
      <c r="N40" s="639">
        <f>K40</f>
        <v>0</v>
      </c>
      <c r="O40" s="642"/>
      <c r="P40" s="639"/>
      <c r="Q40" s="639">
        <f>(O40+P40)</f>
        <v>0</v>
      </c>
      <c r="R40" s="654"/>
      <c r="S40" s="878" t="e">
        <f t="shared" si="3"/>
        <v>#REF!</v>
      </c>
      <c r="T40" s="878" t="e">
        <f t="shared" si="3"/>
        <v>#REF!</v>
      </c>
    </row>
    <row r="41" spans="1:20" s="636" customFormat="1" ht="18" customHeight="1" x14ac:dyDescent="0.25">
      <c r="A41" s="643" t="s">
        <v>563</v>
      </c>
      <c r="B41" s="645"/>
      <c r="C41" s="1036"/>
      <c r="D41" s="1036"/>
      <c r="E41" s="646" t="s">
        <v>86</v>
      </c>
      <c r="F41" s="646" t="s">
        <v>86</v>
      </c>
      <c r="G41" s="646" t="s">
        <v>86</v>
      </c>
      <c r="H41" s="646" t="s">
        <v>86</v>
      </c>
      <c r="I41" s="646" t="s">
        <v>86</v>
      </c>
      <c r="J41" s="646" t="s">
        <v>86</v>
      </c>
      <c r="K41" s="646" t="s">
        <v>86</v>
      </c>
      <c r="L41" s="646" t="s">
        <v>86</v>
      </c>
      <c r="M41" s="647">
        <f>M33+M34+M35+M36+M37+M38+M39+M40</f>
        <v>0</v>
      </c>
      <c r="N41" s="647">
        <f>N33+N34+N35+N36+N37+N38+N39+N40</f>
        <v>0</v>
      </c>
      <c r="O41" s="647">
        <f>O33+O34+O35+O36+O37+O38+O39+O40</f>
        <v>0</v>
      </c>
      <c r="P41" s="647">
        <f>SUM(P33:P40)</f>
        <v>0</v>
      </c>
      <c r="Q41" s="647">
        <f>SUM(Q33:Q40)</f>
        <v>0</v>
      </c>
      <c r="R41" s="634"/>
      <c r="S41" s="440" t="e">
        <f>SUM(S33:S40)</f>
        <v>#REF!</v>
      </c>
      <c r="T41" s="440" t="e">
        <f>SUM(T33:T40)</f>
        <v>#REF!</v>
      </c>
    </row>
    <row r="42" spans="1:20" s="667" customFormat="1" ht="19.5" customHeight="1" x14ac:dyDescent="0.25">
      <c r="A42" s="662" t="s">
        <v>564</v>
      </c>
      <c r="B42" s="663"/>
      <c r="C42" s="1037"/>
      <c r="D42" s="1037"/>
      <c r="E42" s="664" t="s">
        <v>86</v>
      </c>
      <c r="F42" s="664" t="s">
        <v>86</v>
      </c>
      <c r="G42" s="664" t="s">
        <v>86</v>
      </c>
      <c r="H42" s="664" t="s">
        <v>86</v>
      </c>
      <c r="I42" s="664" t="s">
        <v>86</v>
      </c>
      <c r="J42" s="664" t="s">
        <v>86</v>
      </c>
      <c r="K42" s="664" t="s">
        <v>86</v>
      </c>
      <c r="L42" s="664" t="s">
        <v>86</v>
      </c>
      <c r="M42" s="665">
        <f>M18+M29+M41</f>
        <v>0</v>
      </c>
      <c r="N42" s="665">
        <f>N18+N29+N41</f>
        <v>0</v>
      </c>
      <c r="O42" s="665">
        <f>O18+O29+O41</f>
        <v>0</v>
      </c>
      <c r="P42" s="665">
        <f>P18+P29+P41</f>
        <v>0</v>
      </c>
      <c r="Q42" s="665">
        <f>Q18+Q29+Q41</f>
        <v>0</v>
      </c>
      <c r="R42" s="666"/>
      <c r="S42" s="457" t="e">
        <f>S18+S29+S41</f>
        <v>#REF!</v>
      </c>
      <c r="T42" s="457" t="e">
        <f>T18+T29+T41</f>
        <v>#REF!</v>
      </c>
    </row>
    <row r="43" spans="1:20" s="619" customFormat="1" ht="25.5" customHeight="1" x14ac:dyDescent="0.2">
      <c r="A43" s="1038" t="s">
        <v>565</v>
      </c>
      <c r="B43" s="1038"/>
      <c r="C43" s="1038"/>
      <c r="D43" s="1038"/>
      <c r="E43" s="1038"/>
      <c r="F43" s="1038"/>
      <c r="G43" s="1038"/>
      <c r="H43" s="1038"/>
      <c r="I43" s="1038"/>
      <c r="J43" s="1038"/>
      <c r="K43" s="1038"/>
      <c r="L43" s="1038"/>
      <c r="M43" s="1038"/>
      <c r="N43" s="1038"/>
      <c r="O43" s="1038"/>
      <c r="P43" s="1038"/>
      <c r="Q43" s="1038"/>
      <c r="R43" s="617"/>
      <c r="S43" s="414"/>
      <c r="T43" s="414"/>
    </row>
    <row r="44" spans="1:20" s="619" customFormat="1" ht="18" hidden="1" customHeight="1" x14ac:dyDescent="0.2">
      <c r="A44" s="1039" t="s">
        <v>566</v>
      </c>
      <c r="B44" s="1039"/>
      <c r="C44" s="1039"/>
      <c r="D44" s="1039"/>
      <c r="E44" s="1039"/>
      <c r="F44" s="1039"/>
      <c r="G44" s="1039"/>
      <c r="H44" s="1039"/>
      <c r="I44" s="1039"/>
      <c r="J44" s="1039"/>
      <c r="K44" s="1039"/>
      <c r="L44" s="1039"/>
      <c r="M44" s="1039"/>
      <c r="N44" s="1039"/>
      <c r="O44" s="1039"/>
      <c r="P44" s="1039"/>
      <c r="Q44" s="1039"/>
      <c r="R44" s="617"/>
      <c r="S44" s="414"/>
      <c r="T44" s="414"/>
    </row>
    <row r="45" spans="1:20" s="619" customFormat="1" ht="18" customHeight="1" x14ac:dyDescent="0.2">
      <c r="A45" s="1034" t="s">
        <v>567</v>
      </c>
      <c r="B45" s="1034"/>
      <c r="C45" s="1034"/>
      <c r="D45" s="1034"/>
      <c r="E45" s="1034"/>
      <c r="F45" s="1034"/>
      <c r="G45" s="1034"/>
      <c r="H45" s="1034"/>
      <c r="I45" s="1034"/>
      <c r="J45" s="1034"/>
      <c r="K45" s="1034"/>
      <c r="L45" s="1034"/>
      <c r="M45" s="1034"/>
      <c r="N45" s="1034"/>
      <c r="O45" s="1034"/>
      <c r="P45" s="1034"/>
      <c r="Q45" s="1034"/>
      <c r="R45" s="617"/>
      <c r="S45" s="414"/>
      <c r="T45" s="414"/>
    </row>
    <row r="46" spans="1:20" s="636" customFormat="1" ht="69" customHeight="1" x14ac:dyDescent="0.25">
      <c r="A46" s="637" t="s">
        <v>568</v>
      </c>
      <c r="B46" s="648"/>
      <c r="C46" s="1035" t="s">
        <v>569</v>
      </c>
      <c r="D46" s="1035"/>
      <c r="E46" s="668"/>
      <c r="F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34"/>
      <c r="S46" s="432"/>
      <c r="T46" s="432"/>
    </row>
    <row r="47" spans="1:20" s="636" customFormat="1" ht="24" customHeight="1" x14ac:dyDescent="0.25">
      <c r="A47" s="640" t="s">
        <v>530</v>
      </c>
      <c r="B47" s="648">
        <v>211</v>
      </c>
      <c r="C47" s="1035"/>
      <c r="D47" s="1035"/>
      <c r="E47" s="639" t="s">
        <v>86</v>
      </c>
      <c r="F47" s="639" t="s">
        <v>86</v>
      </c>
      <c r="G47" s="639" t="s">
        <v>86</v>
      </c>
      <c r="H47" s="639" t="s">
        <v>86</v>
      </c>
      <c r="I47" s="639" t="s">
        <v>86</v>
      </c>
      <c r="J47" s="639" t="s">
        <v>86</v>
      </c>
      <c r="K47" s="639" t="s">
        <v>86</v>
      </c>
      <c r="L47" s="639" t="s">
        <v>86</v>
      </c>
      <c r="M47" s="641"/>
      <c r="N47" s="641"/>
      <c r="O47" s="642">
        <f>'Прил.8 ст.211'!AT110</f>
        <v>0</v>
      </c>
      <c r="P47" s="642"/>
      <c r="Q47" s="639">
        <f>O47+P47</f>
        <v>0</v>
      </c>
      <c r="R47" s="654"/>
      <c r="S47" s="878" t="e">
        <f>$Q47*S$14</f>
        <v>#REF!</v>
      </c>
      <c r="T47" s="878" t="e">
        <f>$Q47*T$14</f>
        <v>#REF!</v>
      </c>
    </row>
    <row r="48" spans="1:20" s="636" customFormat="1" ht="23.25" customHeight="1" x14ac:dyDescent="0.25">
      <c r="A48" s="640" t="s">
        <v>531</v>
      </c>
      <c r="B48" s="648">
        <v>213</v>
      </c>
      <c r="C48" s="1035"/>
      <c r="D48" s="1035"/>
      <c r="E48" s="639" t="s">
        <v>86</v>
      </c>
      <c r="F48" s="639" t="s">
        <v>86</v>
      </c>
      <c r="G48" s="639" t="s">
        <v>86</v>
      </c>
      <c r="H48" s="639" t="s">
        <v>86</v>
      </c>
      <c r="I48" s="639" t="s">
        <v>86</v>
      </c>
      <c r="J48" s="639" t="s">
        <v>86</v>
      </c>
      <c r="K48" s="639" t="s">
        <v>86</v>
      </c>
      <c r="L48" s="639" t="s">
        <v>86</v>
      </c>
      <c r="M48" s="642">
        <f>M47*30.2%</f>
        <v>0</v>
      </c>
      <c r="N48" s="642">
        <f>N47*30.2%</f>
        <v>0</v>
      </c>
      <c r="O48" s="642">
        <f>O47*30.2%</f>
        <v>0</v>
      </c>
      <c r="P48" s="642">
        <f>P47*30.2%</f>
        <v>0</v>
      </c>
      <c r="Q48" s="639">
        <f>O48+P48</f>
        <v>0</v>
      </c>
      <c r="R48" s="654"/>
      <c r="S48" s="878" t="e">
        <f>$Q48*S$14</f>
        <v>#REF!</v>
      </c>
      <c r="T48" s="878" t="e">
        <f>$Q48*T$14</f>
        <v>#REF!</v>
      </c>
    </row>
    <row r="49" spans="1:20" s="636" customFormat="1" ht="16.5" customHeight="1" x14ac:dyDescent="0.25">
      <c r="A49" s="643" t="s">
        <v>570</v>
      </c>
      <c r="B49" s="644"/>
      <c r="C49" s="1031"/>
      <c r="D49" s="1031"/>
      <c r="E49" s="646" t="s">
        <v>86</v>
      </c>
      <c r="F49" s="646" t="s">
        <v>86</v>
      </c>
      <c r="G49" s="646" t="s">
        <v>86</v>
      </c>
      <c r="H49" s="646" t="s">
        <v>86</v>
      </c>
      <c r="I49" s="646" t="s">
        <v>86</v>
      </c>
      <c r="J49" s="646" t="s">
        <v>86</v>
      </c>
      <c r="K49" s="646" t="s">
        <v>86</v>
      </c>
      <c r="L49" s="646" t="s">
        <v>86</v>
      </c>
      <c r="M49" s="647">
        <f>M47+M48</f>
        <v>0</v>
      </c>
      <c r="N49" s="647">
        <f>N47+N48</f>
        <v>0</v>
      </c>
      <c r="O49" s="647">
        <f>O47+O48</f>
        <v>0</v>
      </c>
      <c r="P49" s="647">
        <f>P47+P48</f>
        <v>0</v>
      </c>
      <c r="Q49" s="647">
        <f>Q47+Q48</f>
        <v>0</v>
      </c>
      <c r="R49" s="634"/>
      <c r="S49" s="440" t="e">
        <f>S47+S48</f>
        <v>#REF!</v>
      </c>
      <c r="T49" s="440" t="e">
        <f>T47+T48</f>
        <v>#REF!</v>
      </c>
    </row>
    <row r="50" spans="1:20" s="619" customFormat="1" ht="21.75" hidden="1" customHeight="1" x14ac:dyDescent="0.2">
      <c r="A50" s="1034" t="s">
        <v>571</v>
      </c>
      <c r="B50" s="1034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1034"/>
      <c r="P50" s="1034"/>
      <c r="Q50" s="1034"/>
      <c r="R50" s="617"/>
      <c r="S50" s="414"/>
      <c r="T50" s="414"/>
    </row>
    <row r="51" spans="1:20" s="619" customFormat="1" ht="18" customHeight="1" x14ac:dyDescent="0.2">
      <c r="A51" s="1034" t="s">
        <v>572</v>
      </c>
      <c r="B51" s="1034"/>
      <c r="C51" s="1034"/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1034"/>
      <c r="P51" s="1034"/>
      <c r="Q51" s="1034"/>
      <c r="R51" s="617"/>
      <c r="S51" s="414"/>
      <c r="T51" s="414"/>
    </row>
    <row r="52" spans="1:20" s="636" customFormat="1" ht="36" customHeight="1" x14ac:dyDescent="0.25">
      <c r="A52" s="637" t="s">
        <v>535</v>
      </c>
      <c r="B52" s="648">
        <v>223</v>
      </c>
      <c r="C52" s="1035" t="s">
        <v>536</v>
      </c>
      <c r="D52" s="1035"/>
      <c r="E52" s="649"/>
      <c r="F52" s="649"/>
      <c r="G52" s="649"/>
      <c r="H52" s="639">
        <f>(E52+F52+G52)/3</f>
        <v>0</v>
      </c>
      <c r="I52" s="649"/>
      <c r="J52" s="649"/>
      <c r="K52" s="649"/>
      <c r="L52" s="639">
        <f>(I52+J52+K52)/3</f>
        <v>0</v>
      </c>
      <c r="M52" s="639">
        <f>H52</f>
        <v>0</v>
      </c>
      <c r="N52" s="639">
        <f>L52</f>
        <v>0</v>
      </c>
      <c r="O52" s="642">
        <f>H52*Q61</f>
        <v>0</v>
      </c>
      <c r="P52" s="651"/>
      <c r="Q52" s="639">
        <f t="shared" ref="Q52:Q58" si="4">SUM(O52+P52)</f>
        <v>0</v>
      </c>
      <c r="R52" s="634"/>
      <c r="S52" s="878" t="e">
        <f t="shared" ref="S52:T58" si="5">$Q52*S$14</f>
        <v>#REF!</v>
      </c>
      <c r="T52" s="878" t="e">
        <f t="shared" si="5"/>
        <v>#REF!</v>
      </c>
    </row>
    <row r="53" spans="1:20" s="636" customFormat="1" ht="42.75" customHeight="1" x14ac:dyDescent="0.25">
      <c r="A53" s="652" t="s">
        <v>537</v>
      </c>
      <c r="B53" s="648" t="s">
        <v>538</v>
      </c>
      <c r="C53" s="1035" t="s">
        <v>539</v>
      </c>
      <c r="D53" s="1035"/>
      <c r="E53" s="639" t="s">
        <v>86</v>
      </c>
      <c r="F53" s="639" t="s">
        <v>86</v>
      </c>
      <c r="G53" s="639" t="s">
        <v>86</v>
      </c>
      <c r="H53" s="639" t="s">
        <v>86</v>
      </c>
      <c r="I53" s="639" t="s">
        <v>86</v>
      </c>
      <c r="J53" s="639" t="s">
        <v>86</v>
      </c>
      <c r="K53" s="639" t="s">
        <v>86</v>
      </c>
      <c r="L53" s="639" t="s">
        <v>86</v>
      </c>
      <c r="M53" s="653">
        <f>'Прил.7 лимиты'!E11*'13'!Q61</f>
        <v>0</v>
      </c>
      <c r="N53" s="653">
        <f>'Прил.7 лимиты'!E11*'13'!Q61</f>
        <v>0</v>
      </c>
      <c r="O53" s="653">
        <f>'Прил.7 лимиты'!E11*'13'!$Q$61</f>
        <v>0</v>
      </c>
      <c r="P53" s="653"/>
      <c r="Q53" s="639">
        <f t="shared" si="4"/>
        <v>0</v>
      </c>
      <c r="R53" s="654"/>
      <c r="S53" s="878" t="e">
        <f t="shared" si="5"/>
        <v>#REF!</v>
      </c>
      <c r="T53" s="878" t="e">
        <f t="shared" si="5"/>
        <v>#REF!</v>
      </c>
    </row>
    <row r="54" spans="1:20" s="636" customFormat="1" ht="30.75" customHeight="1" x14ac:dyDescent="0.25">
      <c r="A54" s="652" t="s">
        <v>540</v>
      </c>
      <c r="B54" s="648" t="s">
        <v>541</v>
      </c>
      <c r="C54" s="1035"/>
      <c r="D54" s="1035"/>
      <c r="E54" s="639" t="s">
        <v>86</v>
      </c>
      <c r="F54" s="639" t="s">
        <v>86</v>
      </c>
      <c r="G54" s="639" t="s">
        <v>86</v>
      </c>
      <c r="H54" s="639" t="s">
        <v>86</v>
      </c>
      <c r="I54" s="639" t="s">
        <v>86</v>
      </c>
      <c r="J54" s="639" t="s">
        <v>86</v>
      </c>
      <c r="K54" s="639" t="s">
        <v>86</v>
      </c>
      <c r="L54" s="639" t="s">
        <v>86</v>
      </c>
      <c r="M54" s="653">
        <f>'Прил.7 лимиты'!N11*'13'!Q61</f>
        <v>0</v>
      </c>
      <c r="N54" s="653">
        <f>'Прил.7 лимиты'!N13*'13'!Q61</f>
        <v>0</v>
      </c>
      <c r="O54" s="653">
        <f>'Прил.7 лимиты'!N11*'13'!$Q$61</f>
        <v>0</v>
      </c>
      <c r="P54" s="715"/>
      <c r="Q54" s="639">
        <f t="shared" si="4"/>
        <v>0</v>
      </c>
      <c r="R54" s="654"/>
      <c r="S54" s="878" t="e">
        <f t="shared" si="5"/>
        <v>#REF!</v>
      </c>
      <c r="T54" s="878" t="e">
        <f t="shared" si="5"/>
        <v>#REF!</v>
      </c>
    </row>
    <row r="55" spans="1:20" s="636" customFormat="1" ht="35.25" customHeight="1" x14ac:dyDescent="0.25">
      <c r="A55" s="652" t="s">
        <v>542</v>
      </c>
      <c r="B55" s="648" t="s">
        <v>543</v>
      </c>
      <c r="C55" s="1035" t="s">
        <v>536</v>
      </c>
      <c r="D55" s="1035"/>
      <c r="E55" s="649"/>
      <c r="F55" s="649"/>
      <c r="G55" s="649"/>
      <c r="H55" s="642">
        <f>(E55+F55+G55)/3</f>
        <v>0</v>
      </c>
      <c r="I55" s="649"/>
      <c r="J55" s="649"/>
      <c r="K55" s="649"/>
      <c r="L55" s="642">
        <f>(I55+J55+K55)/3</f>
        <v>0</v>
      </c>
      <c r="M55" s="642">
        <f>H55</f>
        <v>0</v>
      </c>
      <c r="N55" s="642">
        <f>L55</f>
        <v>0</v>
      </c>
      <c r="O55" s="653">
        <f>'Прил.7 лимиты'!Q11*'13'!$Q$61</f>
        <v>0</v>
      </c>
      <c r="P55" s="653"/>
      <c r="Q55" s="639">
        <f t="shared" si="4"/>
        <v>0</v>
      </c>
      <c r="R55" s="654"/>
      <c r="S55" s="878" t="e">
        <f t="shared" si="5"/>
        <v>#REF!</v>
      </c>
      <c r="T55" s="878" t="e">
        <f t="shared" si="5"/>
        <v>#REF!</v>
      </c>
    </row>
    <row r="56" spans="1:20" s="636" customFormat="1" ht="21" customHeight="1" x14ac:dyDescent="0.25">
      <c r="A56" s="652" t="s">
        <v>494</v>
      </c>
      <c r="B56" s="648" t="s">
        <v>496</v>
      </c>
      <c r="C56" s="1035" t="s">
        <v>546</v>
      </c>
      <c r="D56" s="1035"/>
      <c r="E56" s="639" t="s">
        <v>86</v>
      </c>
      <c r="F56" s="639" t="s">
        <v>86</v>
      </c>
      <c r="G56" s="639" t="s">
        <v>86</v>
      </c>
      <c r="H56" s="639" t="s">
        <v>86</v>
      </c>
      <c r="I56" s="639" t="s">
        <v>86</v>
      </c>
      <c r="J56" s="639" t="s">
        <v>86</v>
      </c>
      <c r="K56" s="639" t="s">
        <v>86</v>
      </c>
      <c r="L56" s="639" t="s">
        <v>86</v>
      </c>
      <c r="M56" s="642">
        <f>'Прил.10 прочие'!AF19</f>
        <v>0</v>
      </c>
      <c r="N56" s="642">
        <f>'Прил.10 прочие'!BB19</f>
        <v>0</v>
      </c>
      <c r="O56" s="642">
        <f>'Прил.10 прочие'!AF19</f>
        <v>0</v>
      </c>
      <c r="P56" s="639"/>
      <c r="Q56" s="639">
        <f t="shared" si="4"/>
        <v>0</v>
      </c>
      <c r="R56" s="634"/>
      <c r="S56" s="878" t="e">
        <f t="shared" si="5"/>
        <v>#REF!</v>
      </c>
      <c r="T56" s="878" t="e">
        <f t="shared" si="5"/>
        <v>#REF!</v>
      </c>
    </row>
    <row r="57" spans="1:20" s="636" customFormat="1" ht="21.75" customHeight="1" x14ac:dyDescent="0.25">
      <c r="A57" s="652" t="s">
        <v>547</v>
      </c>
      <c r="B57" s="648" t="s">
        <v>548</v>
      </c>
      <c r="C57" s="1035"/>
      <c r="D57" s="1035"/>
      <c r="E57" s="639" t="s">
        <v>86</v>
      </c>
      <c r="F57" s="639" t="s">
        <v>86</v>
      </c>
      <c r="G57" s="639" t="s">
        <v>86</v>
      </c>
      <c r="H57" s="639" t="s">
        <v>86</v>
      </c>
      <c r="I57" s="639" t="s">
        <v>86</v>
      </c>
      <c r="J57" s="639" t="s">
        <v>86</v>
      </c>
      <c r="K57" s="639" t="s">
        <v>86</v>
      </c>
      <c r="L57" s="639" t="s">
        <v>86</v>
      </c>
      <c r="M57" s="639">
        <f>'Прил.10 прочие'!AF31</f>
        <v>0</v>
      </c>
      <c r="N57" s="639">
        <f>'Прил.10 прочие'!BB31</f>
        <v>0</v>
      </c>
      <c r="O57" s="639">
        <f>'Прил.10 прочие'!AF31</f>
        <v>0</v>
      </c>
      <c r="P57" s="639"/>
      <c r="Q57" s="639">
        <f t="shared" si="4"/>
        <v>0</v>
      </c>
      <c r="R57" s="634"/>
      <c r="S57" s="878" t="e">
        <f t="shared" si="5"/>
        <v>#REF!</v>
      </c>
      <c r="T57" s="878" t="e">
        <f t="shared" si="5"/>
        <v>#REF!</v>
      </c>
    </row>
    <row r="58" spans="1:20" s="636" customFormat="1" ht="22.15" customHeight="1" x14ac:dyDescent="0.25">
      <c r="A58" s="652" t="s">
        <v>549</v>
      </c>
      <c r="B58" s="648" t="s">
        <v>550</v>
      </c>
      <c r="C58" s="1035"/>
      <c r="D58" s="1035"/>
      <c r="E58" s="639" t="s">
        <v>86</v>
      </c>
      <c r="F58" s="639" t="s">
        <v>86</v>
      </c>
      <c r="G58" s="639" t="s">
        <v>86</v>
      </c>
      <c r="H58" s="639" t="s">
        <v>86</v>
      </c>
      <c r="I58" s="639" t="s">
        <v>86</v>
      </c>
      <c r="J58" s="639" t="s">
        <v>86</v>
      </c>
      <c r="K58" s="639" t="s">
        <v>86</v>
      </c>
      <c r="L58" s="639" t="s">
        <v>86</v>
      </c>
      <c r="M58" s="651">
        <f>'Прил.7 лимиты'!H10*'13'!Q61</f>
        <v>0</v>
      </c>
      <c r="N58" s="651">
        <f>'Прил.7 лимиты'!H12*'13'!Q61</f>
        <v>0</v>
      </c>
      <c r="O58" s="642">
        <f>'Прил.7 лимиты'!H10*Q61</f>
        <v>0</v>
      </c>
      <c r="P58" s="642"/>
      <c r="Q58" s="639">
        <f t="shared" si="4"/>
        <v>0</v>
      </c>
      <c r="R58" s="634"/>
      <c r="S58" s="878" t="e">
        <f t="shared" si="5"/>
        <v>#REF!</v>
      </c>
      <c r="T58" s="878" t="e">
        <f t="shared" si="5"/>
        <v>#REF!</v>
      </c>
    </row>
    <row r="59" spans="1:20" s="636" customFormat="1" ht="15.75" x14ac:dyDescent="0.25">
      <c r="A59" s="643" t="s">
        <v>573</v>
      </c>
      <c r="B59" s="645"/>
      <c r="C59" s="1031"/>
      <c r="D59" s="1031"/>
      <c r="E59" s="646" t="s">
        <v>86</v>
      </c>
      <c r="F59" s="646" t="s">
        <v>86</v>
      </c>
      <c r="G59" s="646" t="s">
        <v>86</v>
      </c>
      <c r="H59" s="646" t="s">
        <v>86</v>
      </c>
      <c r="I59" s="646" t="s">
        <v>86</v>
      </c>
      <c r="J59" s="646" t="s">
        <v>86</v>
      </c>
      <c r="K59" s="646" t="s">
        <v>86</v>
      </c>
      <c r="L59" s="646" t="s">
        <v>86</v>
      </c>
      <c r="M59" s="646">
        <f>M52+M53+M54+M55+M56+M57+M58</f>
        <v>0</v>
      </c>
      <c r="N59" s="646">
        <f>N52+N53+N54+N55+N56+N57+N58</f>
        <v>0</v>
      </c>
      <c r="O59" s="646">
        <f>O52+O53+O54+O55+O56+O57+O58</f>
        <v>0</v>
      </c>
      <c r="P59" s="646">
        <f>SUM(P52:P58)</f>
        <v>0</v>
      </c>
      <c r="Q59" s="646">
        <f>SUM(Q52:Q58)</f>
        <v>0</v>
      </c>
      <c r="R59" s="634"/>
      <c r="S59" s="439" t="e">
        <f>SUM(S52:S58)</f>
        <v>#REF!</v>
      </c>
      <c r="T59" s="439" t="e">
        <f>SUM(T52:T58)</f>
        <v>#REF!</v>
      </c>
    </row>
    <row r="60" spans="1:20" s="636" customFormat="1" ht="18" customHeight="1" x14ac:dyDescent="0.25">
      <c r="A60" s="1032" t="s">
        <v>574</v>
      </c>
      <c r="B60" s="1032"/>
      <c r="C60" s="1032"/>
      <c r="D60" s="1032"/>
      <c r="E60" s="1032"/>
      <c r="F60" s="1032"/>
      <c r="G60" s="1032"/>
      <c r="H60" s="1032"/>
      <c r="I60" s="1032"/>
      <c r="J60" s="1032"/>
      <c r="K60" s="1032"/>
      <c r="L60" s="1032"/>
      <c r="M60" s="1032"/>
      <c r="N60" s="1032"/>
      <c r="O60" s="1032"/>
      <c r="P60" s="1032"/>
      <c r="Q60" s="670">
        <f>'Прил.8 ст.211'!AQ111</f>
        <v>0</v>
      </c>
      <c r="R60" s="634"/>
      <c r="S60" s="432"/>
      <c r="T60" s="432"/>
    </row>
    <row r="61" spans="1:20" s="636" customFormat="1" ht="18" customHeight="1" x14ac:dyDescent="0.25">
      <c r="A61" s="1032" t="s">
        <v>553</v>
      </c>
      <c r="B61" s="1032"/>
      <c r="C61" s="1032"/>
      <c r="D61" s="1032"/>
      <c r="E61" s="1032"/>
      <c r="F61" s="1032"/>
      <c r="G61" s="1032"/>
      <c r="H61" s="1032"/>
      <c r="I61" s="1032"/>
      <c r="J61" s="1032"/>
      <c r="K61" s="1032"/>
      <c r="L61" s="1032"/>
      <c r="M61" s="1032"/>
      <c r="N61" s="1032"/>
      <c r="O61" s="1032"/>
      <c r="P61" s="1032"/>
      <c r="Q61" s="672">
        <f>'Прил.4 площади'!P137</f>
        <v>0</v>
      </c>
      <c r="R61" s="634"/>
      <c r="S61" s="432"/>
      <c r="T61" s="432"/>
    </row>
    <row r="62" spans="1:20" s="619" customFormat="1" ht="18" customHeight="1" x14ac:dyDescent="0.2">
      <c r="A62" s="1034" t="s">
        <v>575</v>
      </c>
      <c r="B62" s="1034"/>
      <c r="C62" s="1034"/>
      <c r="D62" s="1034"/>
      <c r="E62" s="1034"/>
      <c r="F62" s="1034"/>
      <c r="G62" s="1034"/>
      <c r="H62" s="1034"/>
      <c r="I62" s="1034"/>
      <c r="J62" s="1034"/>
      <c r="K62" s="1034"/>
      <c r="L62" s="1034"/>
      <c r="M62" s="1034"/>
      <c r="N62" s="1034"/>
      <c r="O62" s="1034"/>
      <c r="P62" s="1034"/>
      <c r="Q62" s="1034"/>
      <c r="R62" s="617"/>
      <c r="S62" s="414"/>
      <c r="T62" s="414"/>
    </row>
    <row r="63" spans="1:20" s="636" customFormat="1" ht="15" customHeight="1" x14ac:dyDescent="0.25">
      <c r="A63" s="637" t="s">
        <v>491</v>
      </c>
      <c r="B63" s="648">
        <v>212</v>
      </c>
      <c r="C63" s="1035" t="s">
        <v>534</v>
      </c>
      <c r="D63" s="1035"/>
      <c r="E63" s="639" t="s">
        <v>86</v>
      </c>
      <c r="F63" s="639" t="s">
        <v>86</v>
      </c>
      <c r="G63" s="649"/>
      <c r="H63" s="639" t="s">
        <v>86</v>
      </c>
      <c r="I63" s="639" t="s">
        <v>86</v>
      </c>
      <c r="J63" s="639" t="s">
        <v>86</v>
      </c>
      <c r="K63" s="649"/>
      <c r="L63" s="639" t="s">
        <v>86</v>
      </c>
      <c r="M63" s="639">
        <f>G63</f>
        <v>0</v>
      </c>
      <c r="N63" s="639">
        <f>K63</f>
        <v>0</v>
      </c>
      <c r="O63" s="659">
        <f>'Прил.10 прочие'!AF7</f>
        <v>0</v>
      </c>
      <c r="P63" s="659"/>
      <c r="Q63" s="639">
        <f>O63+P63</f>
        <v>0</v>
      </c>
      <c r="R63" s="634"/>
      <c r="S63" s="878" t="e">
        <f t="shared" ref="S63:T67" si="6">$Q63*S$14</f>
        <v>#REF!</v>
      </c>
      <c r="T63" s="878" t="e">
        <f t="shared" si="6"/>
        <v>#REF!</v>
      </c>
    </row>
    <row r="64" spans="1:20" s="636" customFormat="1" ht="15.75" x14ac:dyDescent="0.25">
      <c r="A64" s="637" t="s">
        <v>493</v>
      </c>
      <c r="B64" s="648">
        <v>221</v>
      </c>
      <c r="C64" s="1035"/>
      <c r="D64" s="1035"/>
      <c r="E64" s="639" t="s">
        <v>86</v>
      </c>
      <c r="F64" s="639" t="s">
        <v>86</v>
      </c>
      <c r="G64" s="649"/>
      <c r="H64" s="639" t="s">
        <v>86</v>
      </c>
      <c r="I64" s="639" t="s">
        <v>86</v>
      </c>
      <c r="J64" s="639" t="s">
        <v>86</v>
      </c>
      <c r="K64" s="649"/>
      <c r="L64" s="639" t="s">
        <v>86</v>
      </c>
      <c r="M64" s="639">
        <f>G64</f>
        <v>0</v>
      </c>
      <c r="N64" s="639">
        <f>K64</f>
        <v>0</v>
      </c>
      <c r="O64" s="659">
        <f>'Прил.10 прочие'!AF11</f>
        <v>0</v>
      </c>
      <c r="P64" s="659"/>
      <c r="Q64" s="639">
        <f>O64+P64</f>
        <v>0</v>
      </c>
      <c r="R64" s="634"/>
      <c r="S64" s="878" t="e">
        <f t="shared" si="6"/>
        <v>#REF!</v>
      </c>
      <c r="T64" s="878" t="e">
        <f t="shared" si="6"/>
        <v>#REF!</v>
      </c>
    </row>
    <row r="65" spans="1:24" s="636" customFormat="1" ht="15.75" x14ac:dyDescent="0.25">
      <c r="A65" s="637" t="s">
        <v>494</v>
      </c>
      <c r="B65" s="648">
        <v>222</v>
      </c>
      <c r="C65" s="1035"/>
      <c r="D65" s="1035"/>
      <c r="E65" s="639" t="s">
        <v>86</v>
      </c>
      <c r="F65" s="639" t="s">
        <v>86</v>
      </c>
      <c r="G65" s="649"/>
      <c r="H65" s="639" t="s">
        <v>86</v>
      </c>
      <c r="I65" s="639" t="s">
        <v>86</v>
      </c>
      <c r="J65" s="639" t="s">
        <v>86</v>
      </c>
      <c r="K65" s="649"/>
      <c r="L65" s="639" t="s">
        <v>86</v>
      </c>
      <c r="M65" s="639">
        <f>G65</f>
        <v>0</v>
      </c>
      <c r="N65" s="639">
        <f>K65</f>
        <v>0</v>
      </c>
      <c r="O65" s="659">
        <f>'Прил.10 прочие'!AF15</f>
        <v>0</v>
      </c>
      <c r="P65" s="659"/>
      <c r="Q65" s="639">
        <f>O65+P65</f>
        <v>0</v>
      </c>
      <c r="R65" s="634"/>
      <c r="S65" s="878" t="e">
        <f t="shared" si="6"/>
        <v>#REF!</v>
      </c>
      <c r="T65" s="878" t="e">
        <f t="shared" si="6"/>
        <v>#REF!</v>
      </c>
    </row>
    <row r="66" spans="1:24" s="636" customFormat="1" ht="17.25" customHeight="1" x14ac:dyDescent="0.25">
      <c r="A66" s="637" t="s">
        <v>576</v>
      </c>
      <c r="B66" s="648">
        <v>224</v>
      </c>
      <c r="C66" s="1035"/>
      <c r="D66" s="1035"/>
      <c r="E66" s="639" t="s">
        <v>86</v>
      </c>
      <c r="F66" s="639" t="s">
        <v>86</v>
      </c>
      <c r="G66" s="649"/>
      <c r="H66" s="639" t="s">
        <v>86</v>
      </c>
      <c r="I66" s="639" t="s">
        <v>86</v>
      </c>
      <c r="J66" s="639" t="s">
        <v>86</v>
      </c>
      <c r="K66" s="649"/>
      <c r="L66" s="639" t="s">
        <v>86</v>
      </c>
      <c r="M66" s="639">
        <f>G66</f>
        <v>0</v>
      </c>
      <c r="N66" s="639">
        <f>K66</f>
        <v>0</v>
      </c>
      <c r="O66" s="641"/>
      <c r="P66" s="649"/>
      <c r="Q66" s="639">
        <f>O66+P66</f>
        <v>0</v>
      </c>
      <c r="R66" s="634"/>
      <c r="S66" s="878" t="e">
        <f t="shared" si="6"/>
        <v>#REF!</v>
      </c>
      <c r="T66" s="878" t="e">
        <f t="shared" si="6"/>
        <v>#REF!</v>
      </c>
    </row>
    <row r="67" spans="1:24" s="636" customFormat="1" ht="17.25" customHeight="1" x14ac:dyDescent="0.25">
      <c r="A67" s="637" t="s">
        <v>497</v>
      </c>
      <c r="B67" s="648">
        <v>225</v>
      </c>
      <c r="C67" s="1035" t="s">
        <v>555</v>
      </c>
      <c r="D67" s="1035"/>
      <c r="E67" s="649"/>
      <c r="F67" s="649"/>
      <c r="G67" s="649"/>
      <c r="H67" s="639">
        <f>(E67+F67+G67)/3</f>
        <v>0</v>
      </c>
      <c r="I67" s="649"/>
      <c r="J67" s="649"/>
      <c r="K67" s="649"/>
      <c r="L67" s="639">
        <f>(I67+J67+K67)/3</f>
        <v>0</v>
      </c>
      <c r="M67" s="639">
        <f>H67</f>
        <v>0</v>
      </c>
      <c r="N67" s="639">
        <f>L67</f>
        <v>0</v>
      </c>
      <c r="O67" s="659">
        <f>'Прил.10 прочие'!AF23</f>
        <v>0</v>
      </c>
      <c r="P67" s="659"/>
      <c r="Q67" s="639">
        <f>O67+P67</f>
        <v>0</v>
      </c>
      <c r="R67" s="634"/>
      <c r="S67" s="878" t="e">
        <f t="shared" si="6"/>
        <v>#REF!</v>
      </c>
      <c r="T67" s="878" t="e">
        <f t="shared" si="6"/>
        <v>#REF!</v>
      </c>
    </row>
    <row r="68" spans="1:24" s="636" customFormat="1" ht="15.75" customHeight="1" x14ac:dyDescent="0.25">
      <c r="A68" s="637" t="s">
        <v>577</v>
      </c>
      <c r="B68" s="648" t="s">
        <v>578</v>
      </c>
      <c r="C68" s="1035"/>
      <c r="D68" s="1035"/>
      <c r="E68" s="1030" t="s">
        <v>579</v>
      </c>
      <c r="F68" s="1030"/>
      <c r="G68" s="1030"/>
      <c r="H68" s="1030"/>
      <c r="I68" s="649"/>
      <c r="J68" s="649"/>
      <c r="K68" s="649"/>
      <c r="L68" s="639">
        <f>(I68+J68+K68)/3</f>
        <v>0</v>
      </c>
      <c r="M68" s="639"/>
      <c r="N68" s="639">
        <f>L68</f>
        <v>0</v>
      </c>
      <c r="O68" s="642"/>
      <c r="P68" s="649"/>
      <c r="Q68" s="639">
        <f>P68</f>
        <v>0</v>
      </c>
      <c r="R68" s="634"/>
      <c r="S68" s="394" t="s">
        <v>86</v>
      </c>
      <c r="T68" s="394" t="s">
        <v>86</v>
      </c>
    </row>
    <row r="69" spans="1:24" s="636" customFormat="1" ht="18" customHeight="1" x14ac:dyDescent="0.25">
      <c r="A69" s="637" t="s">
        <v>498</v>
      </c>
      <c r="B69" s="648">
        <v>226</v>
      </c>
      <c r="C69" s="1035"/>
      <c r="D69" s="1035"/>
      <c r="E69" s="649"/>
      <c r="F69" s="649"/>
      <c r="G69" s="649"/>
      <c r="H69" s="639">
        <f>(E69+F69+G69)/3</f>
        <v>0</v>
      </c>
      <c r="I69" s="649"/>
      <c r="J69" s="649"/>
      <c r="K69" s="649"/>
      <c r="L69" s="639">
        <f>(I69+J69+K69)/3</f>
        <v>0</v>
      </c>
      <c r="M69" s="639">
        <f>H69</f>
        <v>0</v>
      </c>
      <c r="N69" s="639">
        <f>L69</f>
        <v>0</v>
      </c>
      <c r="O69" s="659">
        <f>'Прил.10 прочие'!AF27</f>
        <v>0</v>
      </c>
      <c r="P69" s="659"/>
      <c r="Q69" s="639">
        <f>O69+P69</f>
        <v>0</v>
      </c>
      <c r="R69" s="634"/>
      <c r="S69" s="878" t="e">
        <f t="shared" ref="S69:T74" si="7">$Q69*S$14</f>
        <v>#REF!</v>
      </c>
      <c r="T69" s="878" t="e">
        <f t="shared" si="7"/>
        <v>#REF!</v>
      </c>
    </row>
    <row r="70" spans="1:24" s="636" customFormat="1" ht="33.75" customHeight="1" x14ac:dyDescent="0.25">
      <c r="A70" s="637" t="s">
        <v>580</v>
      </c>
      <c r="B70" s="648" t="s">
        <v>431</v>
      </c>
      <c r="C70" s="1029" t="s">
        <v>581</v>
      </c>
      <c r="D70" s="1029"/>
      <c r="E70" s="649"/>
      <c r="F70" s="649"/>
      <c r="G70" s="649"/>
      <c r="H70" s="639">
        <f>(E70+F70+G70)/3</f>
        <v>0</v>
      </c>
      <c r="I70" s="649"/>
      <c r="J70" s="649"/>
      <c r="K70" s="649"/>
      <c r="L70" s="639">
        <f>(I70+J70+K70)/3</f>
        <v>0</v>
      </c>
      <c r="M70" s="639">
        <f>H70</f>
        <v>0</v>
      </c>
      <c r="N70" s="639">
        <f>L70</f>
        <v>0</v>
      </c>
      <c r="O70" s="435">
        <f>'Прил.10 прочие'!AF49</f>
        <v>0</v>
      </c>
      <c r="P70" s="642"/>
      <c r="Q70" s="639">
        <f>O70+P70</f>
        <v>0</v>
      </c>
      <c r="R70" s="634"/>
      <c r="S70" s="878" t="e">
        <f t="shared" si="7"/>
        <v>#REF!</v>
      </c>
      <c r="T70" s="878" t="e">
        <f t="shared" si="7"/>
        <v>#REF!</v>
      </c>
    </row>
    <row r="71" spans="1:24" s="636" customFormat="1" ht="67.5" customHeight="1" x14ac:dyDescent="0.25">
      <c r="A71" s="637" t="s">
        <v>502</v>
      </c>
      <c r="B71" s="648" t="s">
        <v>431</v>
      </c>
      <c r="C71" s="1029"/>
      <c r="D71" s="1029"/>
      <c r="E71" s="639" t="s">
        <v>86</v>
      </c>
      <c r="F71" s="639" t="s">
        <v>86</v>
      </c>
      <c r="G71" s="639" t="s">
        <v>86</v>
      </c>
      <c r="H71" s="639" t="s">
        <v>86</v>
      </c>
      <c r="I71" s="639" t="s">
        <v>86</v>
      </c>
      <c r="J71" s="639" t="s">
        <v>86</v>
      </c>
      <c r="K71" s="639" t="s">
        <v>86</v>
      </c>
      <c r="L71" s="639" t="s">
        <v>86</v>
      </c>
      <c r="M71" s="642">
        <f>'Прил.10 прочие'!AF36</f>
        <v>0</v>
      </c>
      <c r="N71" s="642">
        <f>'Прил.10 прочие'!BB36</f>
        <v>0</v>
      </c>
      <c r="O71" s="435">
        <f>'Прил.10 прочие'!AF36</f>
        <v>0</v>
      </c>
      <c r="P71" s="642"/>
      <c r="Q71" s="639">
        <f>O71+P71</f>
        <v>0</v>
      </c>
      <c r="R71" s="634"/>
      <c r="S71" s="878" t="e">
        <f t="shared" si="7"/>
        <v>#REF!</v>
      </c>
      <c r="T71" s="878" t="e">
        <f t="shared" si="7"/>
        <v>#REF!</v>
      </c>
    </row>
    <row r="72" spans="1:24" s="636" customFormat="1" ht="33" customHeight="1" x14ac:dyDescent="0.25">
      <c r="A72" s="637" t="s">
        <v>582</v>
      </c>
      <c r="B72" s="648" t="s">
        <v>426</v>
      </c>
      <c r="C72" s="1029"/>
      <c r="D72" s="1029"/>
      <c r="E72" s="639" t="s">
        <v>86</v>
      </c>
      <c r="F72" s="639" t="s">
        <v>86</v>
      </c>
      <c r="G72" s="639" t="s">
        <v>86</v>
      </c>
      <c r="H72" s="639" t="s">
        <v>86</v>
      </c>
      <c r="I72" s="639" t="s">
        <v>86</v>
      </c>
      <c r="J72" s="639" t="s">
        <v>86</v>
      </c>
      <c r="K72" s="639" t="s">
        <v>86</v>
      </c>
      <c r="L72" s="639" t="s">
        <v>86</v>
      </c>
      <c r="M72" s="642">
        <f>'Прил.10 прочие'!AF37</f>
        <v>0</v>
      </c>
      <c r="N72" s="642">
        <f>'Прил.10 прочие'!BB37</f>
        <v>0</v>
      </c>
      <c r="O72" s="435">
        <f>'Прил.10 прочие'!AF37</f>
        <v>0</v>
      </c>
      <c r="P72" s="642"/>
      <c r="Q72" s="639">
        <f>(O72+P72)</f>
        <v>0</v>
      </c>
      <c r="R72" s="654"/>
      <c r="S72" s="878" t="e">
        <f t="shared" si="7"/>
        <v>#REF!</v>
      </c>
      <c r="T72" s="878" t="e">
        <f t="shared" si="7"/>
        <v>#REF!</v>
      </c>
    </row>
    <row r="73" spans="1:24" s="636" customFormat="1" ht="17.25" customHeight="1" x14ac:dyDescent="0.25">
      <c r="A73" s="637" t="s">
        <v>503</v>
      </c>
      <c r="B73" s="648">
        <v>310</v>
      </c>
      <c r="C73" s="1030" t="s">
        <v>534</v>
      </c>
      <c r="D73" s="1030"/>
      <c r="E73" s="545" t="s">
        <v>86</v>
      </c>
      <c r="F73" s="545" t="s">
        <v>86</v>
      </c>
      <c r="G73" s="673"/>
      <c r="H73" s="639" t="s">
        <v>86</v>
      </c>
      <c r="I73" s="547"/>
      <c r="J73" s="547"/>
      <c r="K73" s="548"/>
      <c r="L73" s="639" t="s">
        <v>86</v>
      </c>
      <c r="M73" s="639">
        <f>G73</f>
        <v>0</v>
      </c>
      <c r="N73" s="639">
        <f>K73</f>
        <v>0</v>
      </c>
      <c r="O73" s="674">
        <f>'Прил.10 прочие'!AF39</f>
        <v>0</v>
      </c>
      <c r="P73" s="674"/>
      <c r="Q73" s="639">
        <f>O73+P73</f>
        <v>0</v>
      </c>
      <c r="R73" s="634"/>
      <c r="S73" s="878" t="e">
        <f t="shared" si="7"/>
        <v>#REF!</v>
      </c>
      <c r="T73" s="878" t="e">
        <f t="shared" si="7"/>
        <v>#REF!</v>
      </c>
    </row>
    <row r="74" spans="1:24" s="636" customFormat="1" ht="18" customHeight="1" x14ac:dyDescent="0.25">
      <c r="A74" s="637" t="s">
        <v>583</v>
      </c>
      <c r="B74" s="648">
        <v>340</v>
      </c>
      <c r="C74" s="1030"/>
      <c r="D74" s="1030"/>
      <c r="E74" s="639" t="s">
        <v>86</v>
      </c>
      <c r="F74" s="639" t="s">
        <v>86</v>
      </c>
      <c r="G74" s="649"/>
      <c r="H74" s="639" t="s">
        <v>86</v>
      </c>
      <c r="I74" s="639" t="s">
        <v>86</v>
      </c>
      <c r="J74" s="639" t="s">
        <v>86</v>
      </c>
      <c r="K74" s="649"/>
      <c r="L74" s="639" t="s">
        <v>86</v>
      </c>
      <c r="M74" s="639">
        <f>G74</f>
        <v>0</v>
      </c>
      <c r="N74" s="639">
        <f>K74</f>
        <v>0</v>
      </c>
      <c r="O74" s="659">
        <f>'Прил.10 прочие'!AF43</f>
        <v>0</v>
      </c>
      <c r="P74" s="659"/>
      <c r="Q74" s="639">
        <f>O74+P74</f>
        <v>0</v>
      </c>
      <c r="R74" s="634"/>
      <c r="S74" s="878" t="e">
        <f t="shared" si="7"/>
        <v>#REF!</v>
      </c>
      <c r="T74" s="878" t="e">
        <f t="shared" si="7"/>
        <v>#REF!</v>
      </c>
    </row>
    <row r="75" spans="1:24" s="636" customFormat="1" ht="20.25" customHeight="1" x14ac:dyDescent="0.25">
      <c r="A75" s="643" t="s">
        <v>584</v>
      </c>
      <c r="B75" s="645"/>
      <c r="C75" s="1031"/>
      <c r="D75" s="1031"/>
      <c r="E75" s="646" t="s">
        <v>86</v>
      </c>
      <c r="F75" s="646" t="s">
        <v>86</v>
      </c>
      <c r="G75" s="646" t="s">
        <v>86</v>
      </c>
      <c r="H75" s="646" t="s">
        <v>86</v>
      </c>
      <c r="I75" s="646" t="s">
        <v>86</v>
      </c>
      <c r="J75" s="646" t="s">
        <v>86</v>
      </c>
      <c r="K75" s="646" t="s">
        <v>86</v>
      </c>
      <c r="L75" s="646" t="s">
        <v>86</v>
      </c>
      <c r="M75" s="647">
        <f>M63+M64+M65+M66+M67+M69+M71+M72+M73+M74+M70</f>
        <v>0</v>
      </c>
      <c r="N75" s="647">
        <f>N63+N64+N65+N66+N67+N69+N71+N72+N73+N74+N70</f>
        <v>0</v>
      </c>
      <c r="O75" s="647">
        <f>SUM(O63:O74)-O68</f>
        <v>0</v>
      </c>
      <c r="P75" s="647">
        <f>SUM(P63:P74)</f>
        <v>0</v>
      </c>
      <c r="Q75" s="647">
        <f>SUM(Q63:Q74)-Q68</f>
        <v>0</v>
      </c>
      <c r="R75" s="634"/>
      <c r="S75" s="440" t="e">
        <f>S63+S64+S65+S66+S67+S69+S71+S72+S73+S74+S70</f>
        <v>#REF!</v>
      </c>
      <c r="T75" s="440" t="e">
        <f>T63+T64+T65+T66+T67+T69+T71+T72+T73+T74+T70</f>
        <v>#REF!</v>
      </c>
      <c r="U75" s="675"/>
      <c r="V75" s="675"/>
      <c r="W75" s="675"/>
      <c r="X75" s="675"/>
    </row>
    <row r="76" spans="1:24" s="636" customFormat="1" ht="20.25" hidden="1" customHeight="1" x14ac:dyDescent="0.25">
      <c r="A76" s="643" t="s">
        <v>585</v>
      </c>
      <c r="B76" s="645"/>
      <c r="C76" s="676"/>
      <c r="D76" s="677"/>
      <c r="E76" s="646"/>
      <c r="F76" s="646"/>
      <c r="G76" s="646"/>
      <c r="H76" s="646"/>
      <c r="I76" s="646"/>
      <c r="J76" s="646"/>
      <c r="K76" s="646"/>
      <c r="L76" s="646"/>
      <c r="M76" s="646"/>
      <c r="N76" s="646"/>
      <c r="O76" s="646"/>
      <c r="P76" s="646"/>
      <c r="Q76" s="646"/>
      <c r="R76" s="634"/>
      <c r="S76" s="432"/>
      <c r="T76" s="432"/>
      <c r="U76" s="675"/>
      <c r="V76" s="675"/>
      <c r="W76" s="675"/>
      <c r="X76" s="675"/>
    </row>
    <row r="77" spans="1:24" s="636" customFormat="1" ht="21" customHeight="1" x14ac:dyDescent="0.25">
      <c r="A77" s="1032" t="s">
        <v>586</v>
      </c>
      <c r="B77" s="1032"/>
      <c r="C77" s="1032"/>
      <c r="D77" s="1032"/>
      <c r="E77" s="1032"/>
      <c r="F77" s="1032"/>
      <c r="G77" s="1032"/>
      <c r="H77" s="1032"/>
      <c r="I77" s="1032"/>
      <c r="J77" s="1032"/>
      <c r="K77" s="1032"/>
      <c r="L77" s="1032"/>
      <c r="M77" s="1032"/>
      <c r="N77" s="1032"/>
      <c r="O77" s="1032"/>
      <c r="P77" s="1032"/>
      <c r="Q77" s="678">
        <f>Q31+Q61</f>
        <v>0</v>
      </c>
      <c r="R77" s="634"/>
      <c r="S77" s="432"/>
      <c r="T77" s="432"/>
      <c r="U77" s="675"/>
      <c r="V77" s="675"/>
      <c r="W77" s="675"/>
      <c r="X77" s="675"/>
    </row>
    <row r="78" spans="1:24" s="667" customFormat="1" ht="22.9" customHeight="1" x14ac:dyDescent="0.25">
      <c r="A78" s="662" t="s">
        <v>587</v>
      </c>
      <c r="B78" s="679"/>
      <c r="C78" s="1033"/>
      <c r="D78" s="1033"/>
      <c r="E78" s="664" t="s">
        <v>86</v>
      </c>
      <c r="F78" s="664" t="s">
        <v>86</v>
      </c>
      <c r="G78" s="664" t="s">
        <v>86</v>
      </c>
      <c r="H78" s="664" t="s">
        <v>86</v>
      </c>
      <c r="I78" s="664" t="s">
        <v>86</v>
      </c>
      <c r="J78" s="664" t="s">
        <v>86</v>
      </c>
      <c r="K78" s="664" t="s">
        <v>86</v>
      </c>
      <c r="L78" s="664" t="s">
        <v>86</v>
      </c>
      <c r="M78" s="680">
        <f>M75+M59+M49</f>
        <v>0</v>
      </c>
      <c r="N78" s="680">
        <f>N75+N59+N49</f>
        <v>0</v>
      </c>
      <c r="O78" s="680">
        <f>O75+O59+O49</f>
        <v>0</v>
      </c>
      <c r="P78" s="680">
        <f>P75+P59+P49</f>
        <v>0</v>
      </c>
      <c r="Q78" s="680">
        <f>Q75+Q59+Q49</f>
        <v>0</v>
      </c>
      <c r="R78" s="666"/>
      <c r="S78" s="555" t="e">
        <f>S75+S59+S49</f>
        <v>#REF!</v>
      </c>
      <c r="T78" s="555" t="e">
        <f>T75+T59+T49</f>
        <v>#REF!</v>
      </c>
      <c r="U78" s="681"/>
      <c r="V78" s="1028"/>
      <c r="W78" s="1028"/>
      <c r="X78" s="1028"/>
    </row>
    <row r="79" spans="1:24" s="636" customFormat="1" ht="21.75" customHeight="1" x14ac:dyDescent="0.25">
      <c r="A79" s="682" t="s">
        <v>588</v>
      </c>
      <c r="B79" s="683"/>
      <c r="C79" s="1025"/>
      <c r="D79" s="1025"/>
      <c r="E79" s="684"/>
      <c r="F79" s="684"/>
      <c r="G79" s="684"/>
      <c r="H79" s="684"/>
      <c r="I79" s="684"/>
      <c r="J79" s="684"/>
      <c r="K79" s="684"/>
      <c r="L79" s="684"/>
      <c r="M79" s="684"/>
      <c r="N79" s="684"/>
      <c r="O79" s="684"/>
      <c r="P79" s="684"/>
      <c r="Q79" s="684"/>
      <c r="R79" s="634"/>
      <c r="S79" s="432"/>
      <c r="T79" s="432"/>
      <c r="U79" s="681"/>
      <c r="V79" s="1028"/>
      <c r="W79" s="1028"/>
      <c r="X79" s="1028"/>
    </row>
    <row r="80" spans="1:24" s="636" customFormat="1" ht="18.75" x14ac:dyDescent="0.3">
      <c r="A80" s="637" t="s">
        <v>530</v>
      </c>
      <c r="B80" s="648">
        <v>211</v>
      </c>
      <c r="C80" s="1025"/>
      <c r="D80" s="1025"/>
      <c r="E80" s="639" t="s">
        <v>86</v>
      </c>
      <c r="F80" s="639" t="s">
        <v>86</v>
      </c>
      <c r="G80" s="639" t="s">
        <v>86</v>
      </c>
      <c r="H80" s="639" t="s">
        <v>86</v>
      </c>
      <c r="I80" s="639" t="s">
        <v>86</v>
      </c>
      <c r="J80" s="639" t="s">
        <v>86</v>
      </c>
      <c r="K80" s="639" t="s">
        <v>86</v>
      </c>
      <c r="L80" s="639" t="s">
        <v>86</v>
      </c>
      <c r="M80" s="642">
        <f t="shared" ref="M80:Q81" si="8">M16+M47</f>
        <v>0</v>
      </c>
      <c r="N80" s="639">
        <f t="shared" si="8"/>
        <v>0</v>
      </c>
      <c r="O80" s="642">
        <f t="shared" si="8"/>
        <v>0</v>
      </c>
      <c r="P80" s="639">
        <f t="shared" si="8"/>
        <v>0</v>
      </c>
      <c r="Q80" s="639">
        <f t="shared" si="8"/>
        <v>0</v>
      </c>
      <c r="R80" s="654"/>
      <c r="S80" s="394" t="e">
        <f>S16+S47</f>
        <v>#REF!</v>
      </c>
      <c r="T80" s="394" t="e">
        <f>T16+T47</f>
        <v>#REF!</v>
      </c>
      <c r="U80" s="607"/>
      <c r="V80" s="685"/>
      <c r="W80" s="685"/>
      <c r="X80" s="685"/>
    </row>
    <row r="81" spans="1:25" s="636" customFormat="1" ht="18.75" x14ac:dyDescent="0.3">
      <c r="A81" s="637" t="s">
        <v>589</v>
      </c>
      <c r="B81" s="648">
        <v>213</v>
      </c>
      <c r="C81" s="1025"/>
      <c r="D81" s="1025"/>
      <c r="E81" s="639" t="s">
        <v>86</v>
      </c>
      <c r="F81" s="639" t="s">
        <v>86</v>
      </c>
      <c r="G81" s="639" t="s">
        <v>86</v>
      </c>
      <c r="H81" s="639" t="s">
        <v>86</v>
      </c>
      <c r="I81" s="639" t="s">
        <v>86</v>
      </c>
      <c r="J81" s="639" t="s">
        <v>86</v>
      </c>
      <c r="K81" s="639" t="s">
        <v>86</v>
      </c>
      <c r="L81" s="639" t="s">
        <v>86</v>
      </c>
      <c r="M81" s="642">
        <f t="shared" si="8"/>
        <v>0</v>
      </c>
      <c r="N81" s="639">
        <f t="shared" si="8"/>
        <v>0</v>
      </c>
      <c r="O81" s="642">
        <f t="shared" si="8"/>
        <v>0</v>
      </c>
      <c r="P81" s="639">
        <f t="shared" si="8"/>
        <v>0</v>
      </c>
      <c r="Q81" s="639">
        <f t="shared" si="8"/>
        <v>0</v>
      </c>
      <c r="R81" s="654"/>
      <c r="S81" s="394" t="e">
        <f>S17+S48</f>
        <v>#REF!</v>
      </c>
      <c r="T81" s="394" t="e">
        <f>T17+T48</f>
        <v>#REF!</v>
      </c>
      <c r="U81" s="607"/>
      <c r="V81" s="685"/>
      <c r="W81" s="685"/>
      <c r="X81" s="685"/>
    </row>
    <row r="82" spans="1:25" s="636" customFormat="1" ht="18.75" x14ac:dyDescent="0.3">
      <c r="A82" s="637" t="s">
        <v>491</v>
      </c>
      <c r="B82" s="648">
        <v>212</v>
      </c>
      <c r="C82" s="1025"/>
      <c r="D82" s="1025"/>
      <c r="E82" s="639" t="s">
        <v>86</v>
      </c>
      <c r="F82" s="639" t="s">
        <v>86</v>
      </c>
      <c r="G82" s="639" t="s">
        <v>86</v>
      </c>
      <c r="H82" s="639" t="s">
        <v>86</v>
      </c>
      <c r="I82" s="639" t="s">
        <v>86</v>
      </c>
      <c r="J82" s="639" t="s">
        <v>86</v>
      </c>
      <c r="K82" s="639" t="s">
        <v>86</v>
      </c>
      <c r="L82" s="639" t="s">
        <v>86</v>
      </c>
      <c r="M82" s="642">
        <f>M33+M63</f>
        <v>0</v>
      </c>
      <c r="N82" s="639">
        <f>N33+N63</f>
        <v>0</v>
      </c>
      <c r="O82" s="642">
        <f>O33+O63</f>
        <v>0</v>
      </c>
      <c r="P82" s="639">
        <f>P33+P63</f>
        <v>0</v>
      </c>
      <c r="Q82" s="639">
        <f>Q33+Q63</f>
        <v>0</v>
      </c>
      <c r="R82" s="654"/>
      <c r="S82" s="394" t="e">
        <f>S33+S63</f>
        <v>#REF!</v>
      </c>
      <c r="T82" s="394" t="e">
        <f>T33+T63</f>
        <v>#REF!</v>
      </c>
      <c r="U82" s="607"/>
      <c r="V82" s="685"/>
      <c r="W82" s="685"/>
      <c r="X82" s="685"/>
    </row>
    <row r="83" spans="1:25" s="636" customFormat="1" ht="18.75" x14ac:dyDescent="0.3">
      <c r="A83" s="640" t="s">
        <v>493</v>
      </c>
      <c r="B83" s="648">
        <v>221</v>
      </c>
      <c r="C83" s="1025"/>
      <c r="D83" s="1025"/>
      <c r="E83" s="639" t="s">
        <v>86</v>
      </c>
      <c r="F83" s="639" t="s">
        <v>86</v>
      </c>
      <c r="G83" s="639" t="s">
        <v>86</v>
      </c>
      <c r="H83" s="639" t="s">
        <v>86</v>
      </c>
      <c r="I83" s="639" t="s">
        <v>86</v>
      </c>
      <c r="J83" s="639" t="s">
        <v>86</v>
      </c>
      <c r="K83" s="639" t="s">
        <v>86</v>
      </c>
      <c r="L83" s="639" t="s">
        <v>86</v>
      </c>
      <c r="M83" s="642">
        <f t="shared" ref="M83:P84" si="9">M64+M20</f>
        <v>0</v>
      </c>
      <c r="N83" s="642">
        <f t="shared" si="9"/>
        <v>0</v>
      </c>
      <c r="O83" s="642">
        <f t="shared" si="9"/>
        <v>0</v>
      </c>
      <c r="P83" s="642">
        <f t="shared" si="9"/>
        <v>0</v>
      </c>
      <c r="Q83" s="639">
        <f>Q20+Q64</f>
        <v>0</v>
      </c>
      <c r="R83" s="654"/>
      <c r="S83" s="394" t="e">
        <f>S20+S64</f>
        <v>#REF!</v>
      </c>
      <c r="T83" s="394" t="e">
        <f>T20+T64</f>
        <v>#REF!</v>
      </c>
      <c r="U83" s="607"/>
      <c r="V83" s="685"/>
      <c r="W83" s="685"/>
      <c r="X83" s="685"/>
    </row>
    <row r="84" spans="1:25" s="636" customFormat="1" ht="18.75" x14ac:dyDescent="0.3">
      <c r="A84" s="640" t="s">
        <v>494</v>
      </c>
      <c r="B84" s="648">
        <v>222</v>
      </c>
      <c r="C84" s="1025"/>
      <c r="D84" s="1025"/>
      <c r="E84" s="639" t="s">
        <v>86</v>
      </c>
      <c r="F84" s="639" t="s">
        <v>86</v>
      </c>
      <c r="G84" s="639" t="s">
        <v>86</v>
      </c>
      <c r="H84" s="639" t="s">
        <v>86</v>
      </c>
      <c r="I84" s="639" t="s">
        <v>86</v>
      </c>
      <c r="J84" s="639" t="s">
        <v>86</v>
      </c>
      <c r="K84" s="639" t="s">
        <v>86</v>
      </c>
      <c r="L84" s="639" t="s">
        <v>86</v>
      </c>
      <c r="M84" s="642">
        <f t="shared" si="9"/>
        <v>0</v>
      </c>
      <c r="N84" s="642">
        <f t="shared" si="9"/>
        <v>0</v>
      </c>
      <c r="O84" s="642">
        <f t="shared" si="9"/>
        <v>0</v>
      </c>
      <c r="P84" s="642">
        <f t="shared" si="9"/>
        <v>0</v>
      </c>
      <c r="Q84" s="639">
        <f>Q21+Q65</f>
        <v>0</v>
      </c>
      <c r="R84" s="654"/>
      <c r="S84" s="394" t="e">
        <f>S21+S65</f>
        <v>#REF!</v>
      </c>
      <c r="T84" s="394" t="e">
        <f>T21+T65</f>
        <v>#REF!</v>
      </c>
      <c r="U84" s="607"/>
      <c r="V84" s="685"/>
      <c r="W84" s="685"/>
      <c r="X84" s="685"/>
    </row>
    <row r="85" spans="1:25" s="636" customFormat="1" ht="31.5" x14ac:dyDescent="0.3">
      <c r="A85" s="640" t="s">
        <v>545</v>
      </c>
      <c r="B85" s="648" t="s">
        <v>496</v>
      </c>
      <c r="C85" s="1025"/>
      <c r="D85" s="1025"/>
      <c r="E85" s="639" t="s">
        <v>86</v>
      </c>
      <c r="F85" s="639" t="s">
        <v>86</v>
      </c>
      <c r="G85" s="639" t="s">
        <v>86</v>
      </c>
      <c r="H85" s="639" t="s">
        <v>86</v>
      </c>
      <c r="I85" s="639" t="s">
        <v>86</v>
      </c>
      <c r="J85" s="639" t="s">
        <v>86</v>
      </c>
      <c r="K85" s="639" t="s">
        <v>86</v>
      </c>
      <c r="L85" s="639" t="s">
        <v>86</v>
      </c>
      <c r="M85" s="642">
        <f>M26+M56</f>
        <v>0</v>
      </c>
      <c r="N85" s="639">
        <f>N26+N56</f>
        <v>0</v>
      </c>
      <c r="O85" s="642">
        <f>O26+O56</f>
        <v>0</v>
      </c>
      <c r="P85" s="639">
        <f>P26+P56</f>
        <v>0</v>
      </c>
      <c r="Q85" s="639">
        <f>Q26+Q56</f>
        <v>0</v>
      </c>
      <c r="R85" s="654"/>
      <c r="S85" s="394" t="e">
        <f>S26+S56</f>
        <v>#REF!</v>
      </c>
      <c r="T85" s="394" t="e">
        <f>T26+T56</f>
        <v>#REF!</v>
      </c>
      <c r="U85" s="607"/>
      <c r="V85" s="685"/>
      <c r="W85" s="685"/>
      <c r="X85" s="685"/>
      <c r="Y85" s="686"/>
    </row>
    <row r="86" spans="1:25" s="636" customFormat="1" ht="15.75" x14ac:dyDescent="0.25">
      <c r="A86" s="640" t="s">
        <v>590</v>
      </c>
      <c r="B86" s="648">
        <v>223</v>
      </c>
      <c r="C86" s="1025"/>
      <c r="D86" s="1025"/>
      <c r="E86" s="639" t="s">
        <v>86</v>
      </c>
      <c r="F86" s="639" t="s">
        <v>86</v>
      </c>
      <c r="G86" s="639" t="s">
        <v>86</v>
      </c>
      <c r="H86" s="639" t="s">
        <v>86</v>
      </c>
      <c r="I86" s="639" t="s">
        <v>86</v>
      </c>
      <c r="J86" s="639" t="s">
        <v>86</v>
      </c>
      <c r="K86" s="639" t="s">
        <v>86</v>
      </c>
      <c r="L86" s="639" t="s">
        <v>86</v>
      </c>
      <c r="M86" s="651">
        <f t="shared" ref="M86:Q89" si="10">M22+M52</f>
        <v>0</v>
      </c>
      <c r="N86" s="639">
        <f t="shared" si="10"/>
        <v>0</v>
      </c>
      <c r="O86" s="651">
        <f t="shared" si="10"/>
        <v>0</v>
      </c>
      <c r="P86" s="639">
        <f t="shared" si="10"/>
        <v>0</v>
      </c>
      <c r="Q86" s="639">
        <f t="shared" si="10"/>
        <v>0</v>
      </c>
      <c r="R86" s="654"/>
      <c r="S86" s="394" t="e">
        <f t="shared" ref="S86:T89" si="11">S22+S52</f>
        <v>#REF!</v>
      </c>
      <c r="T86" s="394" t="e">
        <f t="shared" si="11"/>
        <v>#REF!</v>
      </c>
      <c r="U86" s="675"/>
      <c r="V86" s="675"/>
      <c r="W86" s="675"/>
      <c r="X86" s="675"/>
    </row>
    <row r="87" spans="1:25" s="636" customFormat="1" ht="15.75" customHeight="1" x14ac:dyDescent="0.25">
      <c r="A87" s="687" t="s">
        <v>591</v>
      </c>
      <c r="B87" s="648" t="s">
        <v>538</v>
      </c>
      <c r="C87" s="1025"/>
      <c r="D87" s="1025"/>
      <c r="E87" s="639" t="s">
        <v>86</v>
      </c>
      <c r="F87" s="639" t="s">
        <v>86</v>
      </c>
      <c r="G87" s="639" t="s">
        <v>86</v>
      </c>
      <c r="H87" s="639" t="s">
        <v>86</v>
      </c>
      <c r="I87" s="639" t="s">
        <v>86</v>
      </c>
      <c r="J87" s="639" t="s">
        <v>86</v>
      </c>
      <c r="K87" s="639" t="s">
        <v>86</v>
      </c>
      <c r="L87" s="639" t="s">
        <v>86</v>
      </c>
      <c r="M87" s="651">
        <f t="shared" si="10"/>
        <v>0</v>
      </c>
      <c r="N87" s="639">
        <f t="shared" si="10"/>
        <v>0</v>
      </c>
      <c r="O87" s="651">
        <f t="shared" si="10"/>
        <v>0</v>
      </c>
      <c r="P87" s="639">
        <f t="shared" si="10"/>
        <v>0</v>
      </c>
      <c r="Q87" s="639">
        <f t="shared" si="10"/>
        <v>0</v>
      </c>
      <c r="R87" s="654"/>
      <c r="S87" s="394" t="e">
        <f t="shared" si="11"/>
        <v>#REF!</v>
      </c>
      <c r="T87" s="394" t="e">
        <f t="shared" si="11"/>
        <v>#REF!</v>
      </c>
      <c r="U87" s="675"/>
      <c r="V87" s="675"/>
      <c r="W87" s="675"/>
      <c r="X87" s="675"/>
    </row>
    <row r="88" spans="1:25" s="636" customFormat="1" ht="15.75" x14ac:dyDescent="0.25">
      <c r="A88" s="687" t="s">
        <v>592</v>
      </c>
      <c r="B88" s="648" t="s">
        <v>541</v>
      </c>
      <c r="C88" s="1025"/>
      <c r="D88" s="1025"/>
      <c r="E88" s="639" t="s">
        <v>86</v>
      </c>
      <c r="F88" s="639" t="s">
        <v>86</v>
      </c>
      <c r="G88" s="639" t="s">
        <v>86</v>
      </c>
      <c r="H88" s="639" t="s">
        <v>86</v>
      </c>
      <c r="I88" s="639" t="s">
        <v>86</v>
      </c>
      <c r="J88" s="639" t="s">
        <v>86</v>
      </c>
      <c r="K88" s="639" t="s">
        <v>86</v>
      </c>
      <c r="L88" s="639" t="s">
        <v>86</v>
      </c>
      <c r="M88" s="651">
        <f t="shared" si="10"/>
        <v>0</v>
      </c>
      <c r="N88" s="639">
        <f t="shared" si="10"/>
        <v>0</v>
      </c>
      <c r="O88" s="651">
        <f t="shared" si="10"/>
        <v>0</v>
      </c>
      <c r="P88" s="639">
        <f t="shared" si="10"/>
        <v>0</v>
      </c>
      <c r="Q88" s="639">
        <f t="shared" si="10"/>
        <v>0</v>
      </c>
      <c r="R88" s="654"/>
      <c r="S88" s="394" t="e">
        <f t="shared" si="11"/>
        <v>#REF!</v>
      </c>
      <c r="T88" s="394" t="e">
        <f t="shared" si="11"/>
        <v>#REF!</v>
      </c>
    </row>
    <row r="89" spans="1:25" s="636" customFormat="1" ht="15.75" x14ac:dyDescent="0.25">
      <c r="A89" s="687" t="s">
        <v>593</v>
      </c>
      <c r="B89" s="648" t="s">
        <v>543</v>
      </c>
      <c r="C89" s="1025"/>
      <c r="D89" s="1025"/>
      <c r="E89" s="639" t="s">
        <v>86</v>
      </c>
      <c r="F89" s="639" t="s">
        <v>86</v>
      </c>
      <c r="G89" s="639" t="s">
        <v>86</v>
      </c>
      <c r="H89" s="639" t="s">
        <v>86</v>
      </c>
      <c r="I89" s="639" t="s">
        <v>86</v>
      </c>
      <c r="J89" s="639" t="s">
        <v>86</v>
      </c>
      <c r="K89" s="639" t="s">
        <v>86</v>
      </c>
      <c r="L89" s="639" t="s">
        <v>86</v>
      </c>
      <c r="M89" s="651">
        <f t="shared" si="10"/>
        <v>0</v>
      </c>
      <c r="N89" s="639">
        <f t="shared" si="10"/>
        <v>0</v>
      </c>
      <c r="O89" s="651">
        <f t="shared" si="10"/>
        <v>0</v>
      </c>
      <c r="P89" s="639">
        <f t="shared" si="10"/>
        <v>0</v>
      </c>
      <c r="Q89" s="639">
        <f t="shared" si="10"/>
        <v>0</v>
      </c>
      <c r="R89" s="654"/>
      <c r="S89" s="394" t="e">
        <f t="shared" si="11"/>
        <v>#REF!</v>
      </c>
      <c r="T89" s="394" t="e">
        <f t="shared" si="11"/>
        <v>#REF!</v>
      </c>
    </row>
    <row r="90" spans="1:25" s="636" customFormat="1" ht="15.75" x14ac:dyDescent="0.25">
      <c r="A90" s="687" t="s">
        <v>576</v>
      </c>
      <c r="B90" s="648">
        <v>224</v>
      </c>
      <c r="C90" s="1025"/>
      <c r="D90" s="1025"/>
      <c r="E90" s="639" t="s">
        <v>86</v>
      </c>
      <c r="F90" s="639" t="s">
        <v>86</v>
      </c>
      <c r="G90" s="639" t="s">
        <v>86</v>
      </c>
      <c r="H90" s="639" t="s">
        <v>86</v>
      </c>
      <c r="I90" s="639" t="s">
        <v>86</v>
      </c>
      <c r="J90" s="639" t="s">
        <v>86</v>
      </c>
      <c r="K90" s="639" t="s">
        <v>86</v>
      </c>
      <c r="L90" s="639" t="s">
        <v>86</v>
      </c>
      <c r="M90" s="639">
        <f>M66</f>
        <v>0</v>
      </c>
      <c r="N90" s="639">
        <f>N66</f>
        <v>0</v>
      </c>
      <c r="O90" s="639">
        <f>O66</f>
        <v>0</v>
      </c>
      <c r="P90" s="639">
        <f>P66</f>
        <v>0</v>
      </c>
      <c r="Q90" s="639">
        <f>Q66</f>
        <v>0</v>
      </c>
      <c r="R90" s="654"/>
      <c r="S90" s="394" t="e">
        <f>S66</f>
        <v>#REF!</v>
      </c>
      <c r="T90" s="394" t="e">
        <f>T66</f>
        <v>#REF!</v>
      </c>
    </row>
    <row r="91" spans="1:25" s="636" customFormat="1" ht="15.75" x14ac:dyDescent="0.25">
      <c r="A91" s="687" t="s">
        <v>497</v>
      </c>
      <c r="B91" s="648">
        <v>225</v>
      </c>
      <c r="C91" s="1025"/>
      <c r="D91" s="1025"/>
      <c r="E91" s="639" t="s">
        <v>86</v>
      </c>
      <c r="F91" s="639" t="s">
        <v>86</v>
      </c>
      <c r="G91" s="639" t="s">
        <v>86</v>
      </c>
      <c r="H91" s="639" t="s">
        <v>86</v>
      </c>
      <c r="I91" s="639" t="s">
        <v>86</v>
      </c>
      <c r="J91" s="639" t="s">
        <v>86</v>
      </c>
      <c r="K91" s="639" t="s">
        <v>86</v>
      </c>
      <c r="L91" s="639" t="s">
        <v>86</v>
      </c>
      <c r="M91" s="639">
        <f>M35+M67</f>
        <v>0</v>
      </c>
      <c r="N91" s="639">
        <f>N35+N67</f>
        <v>0</v>
      </c>
      <c r="O91" s="639">
        <f>O35+O67</f>
        <v>0</v>
      </c>
      <c r="P91" s="639">
        <f>P35+P67</f>
        <v>0</v>
      </c>
      <c r="Q91" s="639">
        <f>Q35+Q67</f>
        <v>0</v>
      </c>
      <c r="R91" s="654"/>
      <c r="S91" s="394" t="e">
        <f>S35+S67</f>
        <v>#REF!</v>
      </c>
      <c r="T91" s="394" t="e">
        <f>T35+T67</f>
        <v>#REF!</v>
      </c>
    </row>
    <row r="92" spans="1:25" s="636" customFormat="1" ht="17.25" customHeight="1" x14ac:dyDescent="0.25">
      <c r="A92" s="640" t="s">
        <v>577</v>
      </c>
      <c r="B92" s="648" t="s">
        <v>578</v>
      </c>
      <c r="C92" s="1025"/>
      <c r="D92" s="1025"/>
      <c r="E92" s="639" t="s">
        <v>86</v>
      </c>
      <c r="F92" s="639" t="s">
        <v>86</v>
      </c>
      <c r="G92" s="639" t="s">
        <v>86</v>
      </c>
      <c r="H92" s="639" t="s">
        <v>86</v>
      </c>
      <c r="I92" s="639" t="s">
        <v>86</v>
      </c>
      <c r="J92" s="639" t="s">
        <v>86</v>
      </c>
      <c r="K92" s="639" t="s">
        <v>86</v>
      </c>
      <c r="L92" s="639" t="s">
        <v>86</v>
      </c>
      <c r="M92" s="639">
        <f>M68</f>
        <v>0</v>
      </c>
      <c r="N92" s="639">
        <f>N68</f>
        <v>0</v>
      </c>
      <c r="O92" s="639">
        <f>O68</f>
        <v>0</v>
      </c>
      <c r="P92" s="639">
        <f>P68</f>
        <v>0</v>
      </c>
      <c r="Q92" s="639">
        <f>Q68</f>
        <v>0</v>
      </c>
      <c r="R92" s="654"/>
      <c r="S92" s="394" t="str">
        <f>S68</f>
        <v>Х</v>
      </c>
      <c r="T92" s="394" t="str">
        <f>T68</f>
        <v>Х</v>
      </c>
    </row>
    <row r="93" spans="1:25" s="636" customFormat="1" ht="15.75" x14ac:dyDescent="0.25">
      <c r="A93" s="640" t="s">
        <v>498</v>
      </c>
      <c r="B93" s="648">
        <v>226</v>
      </c>
      <c r="C93" s="1025"/>
      <c r="D93" s="1025"/>
      <c r="E93" s="639" t="s">
        <v>86</v>
      </c>
      <c r="F93" s="639" t="s">
        <v>86</v>
      </c>
      <c r="G93" s="639" t="s">
        <v>86</v>
      </c>
      <c r="H93" s="639" t="s">
        <v>86</v>
      </c>
      <c r="I93" s="639" t="s">
        <v>86</v>
      </c>
      <c r="J93" s="639" t="s">
        <v>86</v>
      </c>
      <c r="K93" s="639" t="s">
        <v>86</v>
      </c>
      <c r="L93" s="639" t="s">
        <v>86</v>
      </c>
      <c r="M93" s="639">
        <f>M36+M69</f>
        <v>0</v>
      </c>
      <c r="N93" s="639">
        <f>N36+N69</f>
        <v>0</v>
      </c>
      <c r="O93" s="639">
        <f>O36+O69</f>
        <v>0</v>
      </c>
      <c r="P93" s="639">
        <f>P36+P69</f>
        <v>0</v>
      </c>
      <c r="Q93" s="639">
        <f>Q36+Q69</f>
        <v>0</v>
      </c>
      <c r="R93" s="654"/>
      <c r="S93" s="394" t="e">
        <f>S36+S69</f>
        <v>#REF!</v>
      </c>
      <c r="T93" s="394" t="e">
        <f>T36+T69</f>
        <v>#REF!</v>
      </c>
    </row>
    <row r="94" spans="1:25" s="636" customFormat="1" ht="16.5" customHeight="1" x14ac:dyDescent="0.25">
      <c r="A94" s="640" t="s">
        <v>547</v>
      </c>
      <c r="B94" s="648" t="s">
        <v>548</v>
      </c>
      <c r="C94" s="1025"/>
      <c r="D94" s="1025"/>
      <c r="E94" s="639" t="s">
        <v>86</v>
      </c>
      <c r="F94" s="639" t="s">
        <v>86</v>
      </c>
      <c r="G94" s="639" t="s">
        <v>86</v>
      </c>
      <c r="H94" s="639" t="s">
        <v>86</v>
      </c>
      <c r="I94" s="639" t="s">
        <v>86</v>
      </c>
      <c r="J94" s="639" t="s">
        <v>86</v>
      </c>
      <c r="K94" s="639" t="s">
        <v>86</v>
      </c>
      <c r="L94" s="639" t="s">
        <v>86</v>
      </c>
      <c r="M94" s="639">
        <f>M27+M57</f>
        <v>0</v>
      </c>
      <c r="N94" s="639">
        <f>N27+N57</f>
        <v>0</v>
      </c>
      <c r="O94" s="639">
        <f>O27+O57</f>
        <v>0</v>
      </c>
      <c r="P94" s="639">
        <f>P27+P57</f>
        <v>0</v>
      </c>
      <c r="Q94" s="639">
        <f>Q27+Q57</f>
        <v>0</v>
      </c>
      <c r="R94" s="654"/>
      <c r="S94" s="394" t="e">
        <f>S27+S57</f>
        <v>#REF!</v>
      </c>
      <c r="T94" s="394" t="e">
        <f>T27+T57</f>
        <v>#REF!</v>
      </c>
    </row>
    <row r="95" spans="1:25" s="636" customFormat="1" ht="15.75" x14ac:dyDescent="0.25">
      <c r="A95" s="687" t="s">
        <v>500</v>
      </c>
      <c r="B95" s="648">
        <v>262</v>
      </c>
      <c r="C95" s="1025"/>
      <c r="D95" s="1025"/>
      <c r="E95" s="639" t="s">
        <v>86</v>
      </c>
      <c r="F95" s="639" t="s">
        <v>86</v>
      </c>
      <c r="G95" s="639" t="s">
        <v>86</v>
      </c>
      <c r="H95" s="639" t="s">
        <v>86</v>
      </c>
      <c r="I95" s="639" t="s">
        <v>86</v>
      </c>
      <c r="J95" s="639" t="s">
        <v>86</v>
      </c>
      <c r="K95" s="639" t="s">
        <v>86</v>
      </c>
      <c r="L95" s="639" t="s">
        <v>86</v>
      </c>
      <c r="M95" s="639">
        <f>M34</f>
        <v>0</v>
      </c>
      <c r="N95" s="639">
        <f>N34</f>
        <v>0</v>
      </c>
      <c r="O95" s="639">
        <f>O34</f>
        <v>0</v>
      </c>
      <c r="P95" s="639">
        <f>P34</f>
        <v>0</v>
      </c>
      <c r="Q95" s="639">
        <f>Q34</f>
        <v>0</v>
      </c>
      <c r="R95" s="654"/>
      <c r="S95" s="394" t="e">
        <f>S34</f>
        <v>#REF!</v>
      </c>
      <c r="T95" s="394" t="e">
        <f>T34</f>
        <v>#REF!</v>
      </c>
    </row>
    <row r="96" spans="1:25" s="636" customFormat="1" ht="15.75" x14ac:dyDescent="0.25">
      <c r="A96" s="640" t="s">
        <v>594</v>
      </c>
      <c r="B96" s="648">
        <v>290</v>
      </c>
      <c r="C96" s="1025"/>
      <c r="D96" s="1025"/>
      <c r="E96" s="639" t="s">
        <v>86</v>
      </c>
      <c r="F96" s="639" t="s">
        <v>86</v>
      </c>
      <c r="G96" s="639" t="s">
        <v>86</v>
      </c>
      <c r="H96" s="639" t="s">
        <v>86</v>
      </c>
      <c r="I96" s="639" t="s">
        <v>86</v>
      </c>
      <c r="J96" s="639" t="s">
        <v>86</v>
      </c>
      <c r="K96" s="639" t="s">
        <v>86</v>
      </c>
      <c r="L96" s="639" t="s">
        <v>86</v>
      </c>
      <c r="M96" s="639">
        <f>M71+M70</f>
        <v>0</v>
      </c>
      <c r="N96" s="639">
        <f>N71+N70</f>
        <v>0</v>
      </c>
      <c r="O96" s="639">
        <f>O71+O70</f>
        <v>0</v>
      </c>
      <c r="P96" s="639">
        <f>P71+P70</f>
        <v>0</v>
      </c>
      <c r="Q96" s="639">
        <f>Q71+Q70</f>
        <v>0</v>
      </c>
      <c r="R96" s="654"/>
      <c r="S96" s="394" t="e">
        <f>S71+S70</f>
        <v>#REF!</v>
      </c>
      <c r="T96" s="394" t="e">
        <f>T71+T70</f>
        <v>#REF!</v>
      </c>
    </row>
    <row r="97" spans="1:32" s="636" customFormat="1" ht="35.25" customHeight="1" x14ac:dyDescent="0.25">
      <c r="A97" s="640" t="s">
        <v>582</v>
      </c>
      <c r="B97" s="648" t="s">
        <v>426</v>
      </c>
      <c r="C97" s="1025"/>
      <c r="D97" s="1025"/>
      <c r="E97" s="639" t="s">
        <v>86</v>
      </c>
      <c r="F97" s="639" t="s">
        <v>86</v>
      </c>
      <c r="G97" s="639" t="s">
        <v>86</v>
      </c>
      <c r="H97" s="639" t="s">
        <v>86</v>
      </c>
      <c r="I97" s="639" t="s">
        <v>86</v>
      </c>
      <c r="J97" s="639" t="s">
        <v>86</v>
      </c>
      <c r="K97" s="639" t="s">
        <v>86</v>
      </c>
      <c r="L97" s="639" t="s">
        <v>86</v>
      </c>
      <c r="M97" s="639">
        <f t="shared" ref="M97:Q98" si="12">M72</f>
        <v>0</v>
      </c>
      <c r="N97" s="639">
        <f t="shared" si="12"/>
        <v>0</v>
      </c>
      <c r="O97" s="639">
        <f t="shared" si="12"/>
        <v>0</v>
      </c>
      <c r="P97" s="639">
        <f t="shared" si="12"/>
        <v>0</v>
      </c>
      <c r="Q97" s="639">
        <f t="shared" si="12"/>
        <v>0</v>
      </c>
      <c r="R97" s="654"/>
      <c r="S97" s="394" t="e">
        <f>S72</f>
        <v>#REF!</v>
      </c>
      <c r="T97" s="394" t="e">
        <f>T72</f>
        <v>#REF!</v>
      </c>
    </row>
    <row r="98" spans="1:32" s="636" customFormat="1" ht="15.75" x14ac:dyDescent="0.25">
      <c r="A98" s="640" t="s">
        <v>503</v>
      </c>
      <c r="B98" s="648">
        <v>310</v>
      </c>
      <c r="C98" s="1025"/>
      <c r="D98" s="1025"/>
      <c r="E98" s="639" t="s">
        <v>86</v>
      </c>
      <c r="F98" s="639" t="s">
        <v>86</v>
      </c>
      <c r="G98" s="639" t="s">
        <v>86</v>
      </c>
      <c r="H98" s="639" t="s">
        <v>86</v>
      </c>
      <c r="I98" s="639" t="s">
        <v>86</v>
      </c>
      <c r="J98" s="639" t="s">
        <v>86</v>
      </c>
      <c r="K98" s="639" t="s">
        <v>86</v>
      </c>
      <c r="L98" s="639" t="s">
        <v>86</v>
      </c>
      <c r="M98" s="639">
        <f t="shared" si="12"/>
        <v>0</v>
      </c>
      <c r="N98" s="639">
        <f t="shared" si="12"/>
        <v>0</v>
      </c>
      <c r="O98" s="639">
        <f t="shared" si="12"/>
        <v>0</v>
      </c>
      <c r="P98" s="639">
        <f t="shared" si="12"/>
        <v>0</v>
      </c>
      <c r="Q98" s="639">
        <f t="shared" si="12"/>
        <v>0</v>
      </c>
      <c r="R98" s="654"/>
      <c r="S98" s="394" t="e">
        <f>S73</f>
        <v>#REF!</v>
      </c>
      <c r="T98" s="394" t="e">
        <f>T73</f>
        <v>#REF!</v>
      </c>
    </row>
    <row r="99" spans="1:32" s="636" customFormat="1" ht="15.75" x14ac:dyDescent="0.25">
      <c r="A99" s="640" t="s">
        <v>583</v>
      </c>
      <c r="B99" s="648">
        <v>340</v>
      </c>
      <c r="C99" s="1025"/>
      <c r="D99" s="1025"/>
      <c r="E99" s="639" t="s">
        <v>86</v>
      </c>
      <c r="F99" s="639" t="s">
        <v>86</v>
      </c>
      <c r="G99" s="639" t="s">
        <v>86</v>
      </c>
      <c r="H99" s="639" t="s">
        <v>86</v>
      </c>
      <c r="I99" s="639" t="s">
        <v>86</v>
      </c>
      <c r="J99" s="639" t="s">
        <v>86</v>
      </c>
      <c r="K99" s="639" t="s">
        <v>86</v>
      </c>
      <c r="L99" s="639" t="s">
        <v>86</v>
      </c>
      <c r="M99" s="639">
        <f>M37+M38+M74</f>
        <v>0</v>
      </c>
      <c r="N99" s="639">
        <f>N37+N38+N74</f>
        <v>0</v>
      </c>
      <c r="O99" s="639">
        <f>O37+O38+O74</f>
        <v>0</v>
      </c>
      <c r="P99" s="639">
        <f>P37+P38+P74</f>
        <v>0</v>
      </c>
      <c r="Q99" s="639">
        <f>Q37+Q38+Q74</f>
        <v>0</v>
      </c>
      <c r="R99" s="654"/>
      <c r="S99" s="394" t="e">
        <f>S37+S38+S74</f>
        <v>#REF!</v>
      </c>
      <c r="T99" s="394" t="e">
        <f>T37+T38+T74</f>
        <v>#REF!</v>
      </c>
    </row>
    <row r="100" spans="1:32" s="636" customFormat="1" ht="15.75" x14ac:dyDescent="0.25">
      <c r="A100" s="687" t="s">
        <v>595</v>
      </c>
      <c r="B100" s="648" t="s">
        <v>550</v>
      </c>
      <c r="C100" s="1025"/>
      <c r="D100" s="1025"/>
      <c r="E100" s="639" t="s">
        <v>86</v>
      </c>
      <c r="F100" s="639" t="s">
        <v>86</v>
      </c>
      <c r="G100" s="639" t="s">
        <v>86</v>
      </c>
      <c r="H100" s="639" t="s">
        <v>86</v>
      </c>
      <c r="I100" s="639" t="s">
        <v>86</v>
      </c>
      <c r="J100" s="639" t="s">
        <v>86</v>
      </c>
      <c r="K100" s="639" t="s">
        <v>86</v>
      </c>
      <c r="L100" s="639" t="s">
        <v>86</v>
      </c>
      <c r="M100" s="639">
        <f>M58+M28</f>
        <v>0</v>
      </c>
      <c r="N100" s="639">
        <f>N58+N28</f>
        <v>0</v>
      </c>
      <c r="O100" s="639">
        <f>O58+O28</f>
        <v>0</v>
      </c>
      <c r="P100" s="639">
        <f>P58+P28</f>
        <v>0</v>
      </c>
      <c r="Q100" s="639">
        <f>Q58+Q28</f>
        <v>0</v>
      </c>
      <c r="R100" s="654"/>
      <c r="S100" s="394" t="e">
        <f>S58+S28</f>
        <v>#REF!</v>
      </c>
      <c r="T100" s="394" t="e">
        <f>T58+T28</f>
        <v>#REF!</v>
      </c>
    </row>
    <row r="101" spans="1:32" s="636" customFormat="1" ht="18.75" customHeight="1" x14ac:dyDescent="0.25">
      <c r="A101" s="640" t="s">
        <v>557</v>
      </c>
      <c r="B101" s="648" t="s">
        <v>558</v>
      </c>
      <c r="C101" s="1025"/>
      <c r="D101" s="1025"/>
      <c r="E101" s="639" t="s">
        <v>86</v>
      </c>
      <c r="F101" s="639" t="s">
        <v>86</v>
      </c>
      <c r="G101" s="639" t="s">
        <v>86</v>
      </c>
      <c r="H101" s="639" t="s">
        <v>86</v>
      </c>
      <c r="I101" s="639" t="s">
        <v>86</v>
      </c>
      <c r="J101" s="639" t="s">
        <v>86</v>
      </c>
      <c r="K101" s="639" t="s">
        <v>86</v>
      </c>
      <c r="L101" s="639" t="s">
        <v>86</v>
      </c>
      <c r="M101" s="639">
        <f t="shared" ref="M101:Q102" si="13">M39</f>
        <v>0</v>
      </c>
      <c r="N101" s="639">
        <f t="shared" si="13"/>
        <v>0</v>
      </c>
      <c r="O101" s="639">
        <f t="shared" si="13"/>
        <v>0</v>
      </c>
      <c r="P101" s="639">
        <f t="shared" si="13"/>
        <v>0</v>
      </c>
      <c r="Q101" s="639">
        <f t="shared" si="13"/>
        <v>0</v>
      </c>
      <c r="R101" s="654"/>
      <c r="S101" s="394" t="e">
        <f>S39</f>
        <v>#REF!</v>
      </c>
      <c r="T101" s="394" t="e">
        <f>T39</f>
        <v>#REF!</v>
      </c>
    </row>
    <row r="102" spans="1:32" s="636" customFormat="1" ht="18.75" customHeight="1" x14ac:dyDescent="0.25">
      <c r="A102" s="640" t="s">
        <v>596</v>
      </c>
      <c r="B102" s="648" t="s">
        <v>561</v>
      </c>
      <c r="C102" s="1025"/>
      <c r="D102" s="1025"/>
      <c r="E102" s="639" t="str">
        <f>E40</f>
        <v>Х</v>
      </c>
      <c r="F102" s="639" t="str">
        <f>F40</f>
        <v>Х</v>
      </c>
      <c r="G102" s="639" t="s">
        <v>86</v>
      </c>
      <c r="H102" s="639" t="str">
        <f>H40</f>
        <v>Х</v>
      </c>
      <c r="I102" s="639" t="str">
        <f>I40</f>
        <v>Х</v>
      </c>
      <c r="J102" s="639" t="str">
        <f>J40</f>
        <v>Х</v>
      </c>
      <c r="K102" s="639" t="s">
        <v>86</v>
      </c>
      <c r="L102" s="639" t="str">
        <f>L40</f>
        <v>Х</v>
      </c>
      <c r="M102" s="639">
        <f t="shared" si="13"/>
        <v>0</v>
      </c>
      <c r="N102" s="639">
        <f t="shared" si="13"/>
        <v>0</v>
      </c>
      <c r="O102" s="639">
        <f t="shared" si="13"/>
        <v>0</v>
      </c>
      <c r="P102" s="639">
        <f t="shared" si="13"/>
        <v>0</v>
      </c>
      <c r="Q102" s="639">
        <f t="shared" si="13"/>
        <v>0</v>
      </c>
      <c r="R102" s="654"/>
      <c r="S102" s="394" t="e">
        <f>S40</f>
        <v>#REF!</v>
      </c>
      <c r="T102" s="394" t="e">
        <f>T40</f>
        <v>#REF!</v>
      </c>
    </row>
    <row r="103" spans="1:32" s="691" customFormat="1" ht="20.25" customHeight="1" x14ac:dyDescent="0.25">
      <c r="A103" s="688" t="s">
        <v>597</v>
      </c>
      <c r="B103" s="689"/>
      <c r="C103" s="1026"/>
      <c r="D103" s="1026"/>
      <c r="E103" s="690"/>
      <c r="F103" s="690"/>
      <c r="G103" s="690"/>
      <c r="H103" s="690"/>
      <c r="I103" s="690"/>
      <c r="J103" s="690"/>
      <c r="K103" s="690"/>
      <c r="L103" s="690"/>
      <c r="M103" s="665">
        <f>SUM(M80:M102)</f>
        <v>0</v>
      </c>
      <c r="N103" s="665">
        <f>SUM(N80:N102)</f>
        <v>0</v>
      </c>
      <c r="O103" s="665">
        <f>SUM(O80:O102)</f>
        <v>0</v>
      </c>
      <c r="P103" s="665">
        <f>P80+P81+P82+P83+P84+P85+P86+P87+P88+P89+P90+P91+P93+P94+P95+P96+P97+P99+P100+P102+P101</f>
        <v>0</v>
      </c>
      <c r="Q103" s="665">
        <f>SUM(Q80:Q102)</f>
        <v>0</v>
      </c>
      <c r="R103" s="654"/>
      <c r="S103" s="457" t="e">
        <f>SUM(S80:S102)</f>
        <v>#REF!</v>
      </c>
      <c r="T103" s="457" t="e">
        <f>SUM(T80:T102)</f>
        <v>#REF!</v>
      </c>
    </row>
    <row r="104" spans="1:32" s="619" customFormat="1" ht="15.75" x14ac:dyDescent="0.25">
      <c r="A104" s="620"/>
      <c r="B104" s="692"/>
      <c r="C104" s="692"/>
      <c r="D104" s="692"/>
      <c r="E104" s="667"/>
      <c r="F104" s="667"/>
      <c r="G104" s="667"/>
      <c r="H104" s="667"/>
      <c r="I104" s="667"/>
      <c r="J104" s="667"/>
      <c r="K104" s="667"/>
      <c r="L104" s="667"/>
      <c r="M104" s="667"/>
      <c r="N104" s="667"/>
      <c r="O104" s="667"/>
      <c r="P104" s="667"/>
      <c r="Q104" s="889"/>
      <c r="R104" s="696"/>
      <c r="S104" s="609" t="e">
        <f>S103/S110/12</f>
        <v>#REF!</v>
      </c>
      <c r="T104" s="610" t="e">
        <f>T103/T110/12</f>
        <v>#REF!</v>
      </c>
    </row>
    <row r="105" spans="1:32" s="619" customFormat="1" ht="15.75" customHeight="1" x14ac:dyDescent="0.25">
      <c r="A105" s="694" t="s">
        <v>599</v>
      </c>
      <c r="B105" s="692"/>
      <c r="C105" s="694"/>
      <c r="D105" s="694"/>
      <c r="E105" s="694"/>
      <c r="F105" s="694"/>
      <c r="G105" s="694"/>
      <c r="H105" s="694"/>
      <c r="I105" s="694"/>
      <c r="J105" s="694"/>
      <c r="K105" s="694"/>
      <c r="L105" s="694"/>
      <c r="M105" s="694"/>
      <c r="N105" s="694"/>
      <c r="O105" s="695"/>
      <c r="P105" s="695"/>
      <c r="Q105" s="696">
        <f>Q103</f>
        <v>0</v>
      </c>
      <c r="R105" s="696"/>
      <c r="S105" s="367" t="e">
        <f>S103</f>
        <v>#REF!</v>
      </c>
      <c r="T105" s="367" t="e">
        <f>T103</f>
        <v>#REF!</v>
      </c>
    </row>
    <row r="106" spans="1:32" s="619" customFormat="1" ht="12.75" customHeight="1" x14ac:dyDescent="0.25">
      <c r="A106" s="694" t="s">
        <v>601</v>
      </c>
      <c r="B106" s="695"/>
      <c r="C106" s="697"/>
      <c r="D106" s="697"/>
      <c r="E106" s="697"/>
      <c r="F106" s="697"/>
      <c r="G106" s="697"/>
      <c r="H106" s="697"/>
      <c r="I106" s="697"/>
      <c r="J106" s="697"/>
      <c r="K106" s="697"/>
      <c r="L106" s="697"/>
      <c r="M106" s="697"/>
      <c r="N106" s="697"/>
      <c r="O106" s="667"/>
      <c r="P106" s="667"/>
      <c r="Q106" s="698"/>
      <c r="R106" s="696"/>
      <c r="S106" s="414"/>
      <c r="T106" s="414"/>
    </row>
    <row r="107" spans="1:32" s="619" customFormat="1" ht="12.75" customHeight="1" x14ac:dyDescent="0.25">
      <c r="A107" s="697" t="s">
        <v>602</v>
      </c>
      <c r="B107" s="692"/>
      <c r="C107" s="697"/>
      <c r="D107" s="697"/>
      <c r="E107" s="697"/>
      <c r="F107" s="697"/>
      <c r="G107" s="697"/>
      <c r="H107" s="697"/>
      <c r="I107" s="697"/>
      <c r="J107" s="697"/>
      <c r="K107" s="697"/>
      <c r="L107" s="697"/>
      <c r="M107" s="697"/>
      <c r="N107" s="697"/>
      <c r="O107" s="667"/>
      <c r="P107" s="667"/>
      <c r="Q107" s="698"/>
      <c r="R107" s="696"/>
      <c r="S107" s="414"/>
      <c r="T107" s="414"/>
    </row>
    <row r="108" spans="1:32" s="619" customFormat="1" ht="16.5" customHeight="1" x14ac:dyDescent="0.25">
      <c r="A108" s="697" t="s">
        <v>602</v>
      </c>
      <c r="B108" s="692"/>
      <c r="C108" s="697"/>
      <c r="D108" s="697"/>
      <c r="E108" s="697"/>
      <c r="F108" s="697"/>
      <c r="G108" s="697"/>
      <c r="H108" s="697"/>
      <c r="I108" s="697"/>
      <c r="J108" s="697"/>
      <c r="K108" s="697"/>
      <c r="L108" s="697"/>
      <c r="M108" s="697"/>
      <c r="N108" s="697"/>
      <c r="O108" s="667"/>
      <c r="P108" s="667"/>
      <c r="Q108" s="700">
        <v>0.02</v>
      </c>
      <c r="R108" s="696"/>
      <c r="S108" s="502">
        <v>0.02</v>
      </c>
      <c r="T108" s="502">
        <v>0.02</v>
      </c>
      <c r="AA108" s="879"/>
      <c r="AB108" s="890"/>
      <c r="AC108" s="1094" t="s">
        <v>623</v>
      </c>
      <c r="AD108" s="1094" t="s">
        <v>636</v>
      </c>
      <c r="AE108" s="890"/>
      <c r="AF108" s="891"/>
    </row>
    <row r="109" spans="1:32" s="619" customFormat="1" ht="15.75" x14ac:dyDescent="0.25">
      <c r="A109" s="697" t="s">
        <v>604</v>
      </c>
      <c r="B109" s="692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667"/>
      <c r="P109" s="667"/>
      <c r="Q109" s="702">
        <f>Q105+Q105*Q108</f>
        <v>0</v>
      </c>
      <c r="R109" s="696"/>
      <c r="S109" s="504" t="e">
        <f>S105+S105*S108</f>
        <v>#REF!</v>
      </c>
      <c r="T109" s="504" t="e">
        <f>T105+T105*T108</f>
        <v>#REF!</v>
      </c>
      <c r="AA109" s="881"/>
      <c r="AB109" s="698"/>
      <c r="AC109" s="1094"/>
      <c r="AD109" s="1094"/>
      <c r="AE109" s="698"/>
      <c r="AF109" s="892"/>
    </row>
    <row r="110" spans="1:32" s="619" customFormat="1" ht="15.75" x14ac:dyDescent="0.25">
      <c r="A110" s="505" t="str">
        <f>'Прил.9 услуги'!C45</f>
        <v>человек 
(получателей услуг)</v>
      </c>
      <c r="B110" s="703"/>
      <c r="C110" s="697"/>
      <c r="D110" s="697"/>
      <c r="E110" s="697"/>
      <c r="F110" s="697"/>
      <c r="G110" s="697"/>
      <c r="H110" s="697"/>
      <c r="I110" s="697"/>
      <c r="J110" s="697"/>
      <c r="K110" s="697"/>
      <c r="L110" s="697"/>
      <c r="M110" s="697"/>
      <c r="N110" s="697"/>
      <c r="O110" s="667"/>
      <c r="P110" s="667"/>
      <c r="Q110" s="704" t="e">
        <f>'Прил.9 услуги'!#REF!</f>
        <v>#REF!</v>
      </c>
      <c r="R110" s="696"/>
      <c r="S110" s="507" t="e">
        <f>S13</f>
        <v>#REF!</v>
      </c>
      <c r="T110" s="507" t="e">
        <f>T13</f>
        <v>#REF!</v>
      </c>
      <c r="AA110" s="881"/>
      <c r="AB110" s="698"/>
      <c r="AC110" s="1094"/>
      <c r="AD110" s="1094"/>
      <c r="AE110" s="698"/>
      <c r="AF110" s="892"/>
    </row>
    <row r="111" spans="1:32" s="619" customFormat="1" ht="17.25" customHeight="1" x14ac:dyDescent="0.25">
      <c r="A111" s="705" t="s">
        <v>745</v>
      </c>
      <c r="B111" s="692"/>
      <c r="C111" s="697"/>
      <c r="D111" s="697"/>
      <c r="E111" s="697"/>
      <c r="F111" s="697"/>
      <c r="G111" s="697"/>
      <c r="H111" s="697"/>
      <c r="I111" s="697"/>
      <c r="J111" s="697"/>
      <c r="K111" s="697"/>
      <c r="L111" s="697"/>
      <c r="M111" s="697"/>
      <c r="N111" s="697"/>
      <c r="O111" s="706"/>
      <c r="P111" s="667"/>
      <c r="Q111" s="707" t="e">
        <f>Q109/12/Q110</f>
        <v>#REF!</v>
      </c>
      <c r="R111" s="696"/>
      <c r="S111" s="583" t="e">
        <f>Q111*S14</f>
        <v>#REF!</v>
      </c>
      <c r="T111" s="583" t="e">
        <f>Q111*T14</f>
        <v>#REF!</v>
      </c>
      <c r="AA111" s="881"/>
      <c r="AB111" s="893" t="s">
        <v>598</v>
      </c>
      <c r="AC111" s="884" t="e">
        <f>S80+S81</f>
        <v>#REF!</v>
      </c>
      <c r="AD111" s="884" t="e">
        <f>T80+T81</f>
        <v>#REF!</v>
      </c>
      <c r="AE111" s="698"/>
      <c r="AF111" s="892"/>
    </row>
    <row r="112" spans="1:32" s="619" customFormat="1" ht="12.75" customHeight="1" x14ac:dyDescent="0.25">
      <c r="A112" s="709" t="s">
        <v>608</v>
      </c>
      <c r="B112" s="709"/>
      <c r="C112" s="709"/>
      <c r="D112" s="709"/>
      <c r="E112" s="709"/>
      <c r="F112" s="709"/>
      <c r="G112" s="709"/>
      <c r="H112" s="709"/>
      <c r="I112" s="709"/>
      <c r="J112" s="709"/>
      <c r="K112" s="709"/>
      <c r="L112" s="709"/>
      <c r="M112" s="709"/>
      <c r="N112" s="709"/>
      <c r="O112" s="667"/>
      <c r="P112" s="667"/>
      <c r="Q112" s="702"/>
      <c r="R112" s="696"/>
      <c r="S112" s="414"/>
      <c r="T112" s="414"/>
      <c r="AA112" s="881"/>
      <c r="AB112" s="893" t="s">
        <v>600</v>
      </c>
      <c r="AC112" s="884" t="e">
        <f>S86+S87+S88+S89</f>
        <v>#REF!</v>
      </c>
      <c r="AD112" s="884" t="e">
        <f>T86+T87+T88+T89</f>
        <v>#REF!</v>
      </c>
      <c r="AE112" s="698"/>
      <c r="AF112" s="892"/>
    </row>
    <row r="113" spans="1:32" s="619" customFormat="1" ht="12.75" customHeight="1" x14ac:dyDescent="0.25">
      <c r="A113" s="697"/>
      <c r="B113" s="697"/>
      <c r="C113" s="697"/>
      <c r="D113" s="697"/>
      <c r="E113" s="697"/>
      <c r="F113" s="697"/>
      <c r="G113" s="697"/>
      <c r="H113" s="697"/>
      <c r="I113" s="697"/>
      <c r="J113" s="697"/>
      <c r="K113" s="697"/>
      <c r="L113" s="697"/>
      <c r="M113" s="697"/>
      <c r="N113" s="697"/>
      <c r="O113" s="667"/>
      <c r="P113" s="667"/>
      <c r="Q113" s="702"/>
      <c r="R113" s="696"/>
      <c r="S113" s="414"/>
      <c r="T113" s="414"/>
      <c r="AA113" s="881"/>
      <c r="AB113" s="893">
        <v>225</v>
      </c>
      <c r="AC113" s="884" t="e">
        <f>S91</f>
        <v>#REF!</v>
      </c>
      <c r="AD113" s="884" t="e">
        <f>T91</f>
        <v>#REF!</v>
      </c>
      <c r="AE113" s="698"/>
      <c r="AF113" s="892"/>
    </row>
    <row r="114" spans="1:32" s="619" customFormat="1" ht="9.6" customHeight="1" x14ac:dyDescent="0.25">
      <c r="A114" s="697"/>
      <c r="B114" s="697"/>
      <c r="C114" s="697"/>
      <c r="D114" s="697"/>
      <c r="E114" s="697"/>
      <c r="F114" s="697"/>
      <c r="G114" s="697"/>
      <c r="H114" s="697"/>
      <c r="I114" s="697"/>
      <c r="J114" s="697"/>
      <c r="K114" s="697"/>
      <c r="L114" s="697"/>
      <c r="M114" s="697"/>
      <c r="N114" s="697"/>
      <c r="O114" s="667"/>
      <c r="P114" s="667"/>
      <c r="Q114" s="702"/>
      <c r="R114" s="696"/>
      <c r="S114" s="414"/>
      <c r="T114" s="414"/>
      <c r="AA114" s="881"/>
      <c r="AB114" s="893">
        <v>45</v>
      </c>
      <c r="AC114" s="884" t="e">
        <f>S97</f>
        <v>#REF!</v>
      </c>
      <c r="AD114" s="884" t="e">
        <f>T97</f>
        <v>#REF!</v>
      </c>
      <c r="AE114" s="698"/>
      <c r="AF114" s="892"/>
    </row>
    <row r="115" spans="1:32" s="619" customFormat="1" ht="15.75" x14ac:dyDescent="0.25">
      <c r="A115" s="667"/>
      <c r="B115" s="692"/>
      <c r="C115" s="692"/>
      <c r="D115" s="692"/>
      <c r="E115" s="667"/>
      <c r="F115" s="667"/>
      <c r="G115" s="667"/>
      <c r="H115" s="667"/>
      <c r="I115" s="667"/>
      <c r="J115" s="667"/>
      <c r="K115" s="667"/>
      <c r="L115" s="667"/>
      <c r="M115" s="667"/>
      <c r="N115" s="667"/>
      <c r="O115" s="667"/>
      <c r="P115" s="667"/>
      <c r="Q115" s="702"/>
      <c r="R115" s="617"/>
      <c r="S115" s="414"/>
      <c r="T115" s="414"/>
      <c r="AA115" s="881"/>
      <c r="AB115" s="893" t="s">
        <v>603</v>
      </c>
      <c r="AC115" s="884" t="e">
        <f>AC116-AC111-AC112-AC113-AC114</f>
        <v>#REF!</v>
      </c>
      <c r="AD115" s="884" t="e">
        <f>AD116-AD111-AD112-AD113-AD114</f>
        <v>#REF!</v>
      </c>
      <c r="AE115" s="698"/>
      <c r="AF115" s="892"/>
    </row>
    <row r="116" spans="1:32" s="619" customFormat="1" ht="15.75" x14ac:dyDescent="0.25">
      <c r="A116" s="667"/>
      <c r="B116" s="692"/>
      <c r="C116" s="692"/>
      <c r="D116" s="692"/>
      <c r="E116" s="667"/>
      <c r="F116" s="667"/>
      <c r="G116" s="667"/>
      <c r="H116" s="667"/>
      <c r="I116" s="667"/>
      <c r="J116" s="667"/>
      <c r="K116" s="667"/>
      <c r="L116" s="667"/>
      <c r="M116" s="667"/>
      <c r="N116" s="667"/>
      <c r="O116" s="667"/>
      <c r="P116" s="667"/>
      <c r="Q116" s="702"/>
      <c r="R116" s="617"/>
      <c r="S116" s="414"/>
      <c r="T116" s="414"/>
      <c r="AA116" s="881"/>
      <c r="AB116" s="893" t="s">
        <v>524</v>
      </c>
      <c r="AC116" s="884" t="e">
        <f>S103</f>
        <v>#REF!</v>
      </c>
      <c r="AD116" s="884" t="e">
        <f>T103</f>
        <v>#REF!</v>
      </c>
      <c r="AE116" s="702" t="e">
        <f>SUM(AC116+AD116)-Q103</f>
        <v>#REF!</v>
      </c>
      <c r="AF116" s="892"/>
    </row>
    <row r="117" spans="1:32" s="619" customFormat="1" ht="15.75" x14ac:dyDescent="0.25">
      <c r="A117" s="667"/>
      <c r="B117" s="692"/>
      <c r="C117" s="692"/>
      <c r="D117" s="692"/>
      <c r="E117" s="667"/>
      <c r="F117" s="667"/>
      <c r="G117" s="667"/>
      <c r="H117" s="667"/>
      <c r="I117" s="667"/>
      <c r="J117" s="667"/>
      <c r="K117" s="667"/>
      <c r="L117" s="667"/>
      <c r="M117" s="667"/>
      <c r="N117" s="667"/>
      <c r="O117" s="667"/>
      <c r="P117" s="667"/>
      <c r="Q117" s="702"/>
      <c r="R117" s="617"/>
      <c r="S117" s="414"/>
      <c r="T117" s="414"/>
      <c r="AA117" s="881"/>
      <c r="AB117" s="893" t="s">
        <v>605</v>
      </c>
      <c r="AC117" s="884" t="e">
        <f>S14*$O$103</f>
        <v>#REF!</v>
      </c>
      <c r="AD117" s="884" t="e">
        <f>T14*$O$103</f>
        <v>#REF!</v>
      </c>
      <c r="AE117" s="702" t="e">
        <f>SUM(AC117+AD117)-O103</f>
        <v>#REF!</v>
      </c>
      <c r="AF117" s="892"/>
    </row>
    <row r="118" spans="1:32" s="619" customFormat="1" ht="15.75" x14ac:dyDescent="0.25">
      <c r="A118" s="667"/>
      <c r="B118" s="692"/>
      <c r="C118" s="692"/>
      <c r="D118" s="692"/>
      <c r="E118" s="667"/>
      <c r="F118" s="667"/>
      <c r="G118" s="667"/>
      <c r="H118" s="667"/>
      <c r="I118" s="667"/>
      <c r="J118" s="667"/>
      <c r="K118" s="667"/>
      <c r="L118" s="667"/>
      <c r="M118" s="667"/>
      <c r="N118" s="667"/>
      <c r="O118" s="667"/>
      <c r="P118" s="667"/>
      <c r="Q118" s="702"/>
      <c r="R118" s="617"/>
      <c r="S118" s="414"/>
      <c r="T118" s="414"/>
      <c r="AA118" s="894"/>
      <c r="AB118" s="895"/>
      <c r="AC118" s="895"/>
      <c r="AD118" s="895"/>
      <c r="AE118" s="895"/>
      <c r="AF118" s="896"/>
    </row>
    <row r="119" spans="1:32" s="619" customFormat="1" ht="15.75" x14ac:dyDescent="0.25">
      <c r="A119" s="667"/>
      <c r="B119" s="692"/>
      <c r="C119" s="692"/>
      <c r="D119" s="692"/>
      <c r="E119" s="667"/>
      <c r="F119" s="667"/>
      <c r="G119" s="667"/>
      <c r="H119" s="667"/>
      <c r="I119" s="667"/>
      <c r="J119" s="667"/>
      <c r="K119" s="667"/>
      <c r="L119" s="667"/>
      <c r="M119" s="667"/>
      <c r="N119" s="667"/>
      <c r="O119" s="667"/>
      <c r="P119" s="667"/>
      <c r="Q119" s="702"/>
      <c r="R119" s="617"/>
      <c r="S119" s="414"/>
      <c r="T119" s="414"/>
    </row>
    <row r="120" spans="1:32" s="619" customFormat="1" ht="15.75" x14ac:dyDescent="0.25">
      <c r="A120" s="667"/>
      <c r="B120" s="692"/>
      <c r="C120" s="692"/>
      <c r="D120" s="692"/>
      <c r="E120" s="667"/>
      <c r="F120" s="667"/>
      <c r="G120" s="667"/>
      <c r="H120" s="667"/>
      <c r="I120" s="667"/>
      <c r="J120" s="667"/>
      <c r="K120" s="667"/>
      <c r="L120" s="667"/>
      <c r="M120" s="667"/>
      <c r="N120" s="667"/>
      <c r="O120" s="667"/>
      <c r="P120" s="667"/>
      <c r="Q120" s="702"/>
      <c r="R120" s="617"/>
      <c r="S120" s="414"/>
      <c r="T120" s="414"/>
    </row>
    <row r="121" spans="1:32" s="619" customFormat="1" ht="15.75" x14ac:dyDescent="0.25">
      <c r="A121" s="667"/>
      <c r="B121" s="692"/>
      <c r="C121" s="692"/>
      <c r="D121" s="692"/>
      <c r="E121" s="667"/>
      <c r="F121" s="667"/>
      <c r="G121" s="667"/>
      <c r="H121" s="667"/>
      <c r="I121" s="667"/>
      <c r="J121" s="667"/>
      <c r="K121" s="667"/>
      <c r="L121" s="667"/>
      <c r="M121" s="667"/>
      <c r="N121" s="667"/>
      <c r="O121" s="667"/>
      <c r="P121" s="667"/>
      <c r="Q121" s="702"/>
      <c r="R121" s="617"/>
      <c r="S121" s="414"/>
      <c r="T121" s="414"/>
    </row>
    <row r="122" spans="1:32" s="619" customFormat="1" ht="15.75" x14ac:dyDescent="0.25">
      <c r="A122" s="667"/>
      <c r="B122" s="692"/>
      <c r="C122" s="692"/>
      <c r="D122" s="692"/>
      <c r="E122" s="667"/>
      <c r="F122" s="667"/>
      <c r="G122" s="667"/>
      <c r="H122" s="667"/>
      <c r="I122" s="667"/>
      <c r="J122" s="667"/>
      <c r="K122" s="667"/>
      <c r="L122" s="667"/>
      <c r="M122" s="667"/>
      <c r="N122" s="667"/>
      <c r="O122" s="667"/>
      <c r="P122" s="667"/>
      <c r="Q122" s="702"/>
      <c r="R122" s="617"/>
      <c r="S122" s="414"/>
      <c r="T122" s="414"/>
    </row>
    <row r="123" spans="1:32" s="697" customFormat="1" ht="19.5" customHeight="1" x14ac:dyDescent="0.25">
      <c r="A123" s="697" t="s">
        <v>609</v>
      </c>
      <c r="B123" s="710"/>
      <c r="C123" s="710"/>
      <c r="D123" s="710"/>
      <c r="Q123" s="702"/>
      <c r="R123" s="694"/>
      <c r="S123" s="500"/>
      <c r="T123" s="500"/>
    </row>
    <row r="124" spans="1:32" s="697" customFormat="1" ht="15.75" x14ac:dyDescent="0.25">
      <c r="B124" s="710"/>
      <c r="C124" s="710"/>
      <c r="D124" s="710"/>
      <c r="R124" s="694"/>
      <c r="S124" s="500"/>
      <c r="T124" s="500"/>
    </row>
    <row r="125" spans="1:32" s="697" customFormat="1" ht="24" customHeight="1" x14ac:dyDescent="0.25">
      <c r="A125" s="697" t="s">
        <v>610</v>
      </c>
      <c r="B125" s="710"/>
      <c r="C125" s="710"/>
      <c r="D125" s="710"/>
      <c r="R125" s="694"/>
      <c r="S125" s="612"/>
      <c r="T125" s="612"/>
    </row>
    <row r="126" spans="1:32" s="619" customFormat="1" x14ac:dyDescent="0.2">
      <c r="B126" s="616"/>
      <c r="C126" s="616"/>
      <c r="D126" s="616"/>
      <c r="R126" s="617"/>
      <c r="S126" s="414"/>
      <c r="T126" s="414"/>
    </row>
    <row r="127" spans="1:32" s="619" customFormat="1" ht="51" customHeight="1" x14ac:dyDescent="0.25">
      <c r="A127" s="1024" t="s">
        <v>663</v>
      </c>
      <c r="B127" s="1024"/>
      <c r="C127" s="1024"/>
      <c r="D127" s="1024"/>
      <c r="E127" s="1024"/>
      <c r="F127" s="1024"/>
      <c r="G127" s="1024"/>
      <c r="H127" s="1024"/>
      <c r="Q127" s="711"/>
      <c r="R127" s="712"/>
      <c r="S127" s="414"/>
      <c r="T127" s="414"/>
    </row>
    <row r="128" spans="1:32" s="619" customFormat="1" ht="18" x14ac:dyDescent="0.25">
      <c r="B128" s="616"/>
      <c r="C128" s="616"/>
      <c r="D128" s="616"/>
      <c r="Q128" s="711"/>
      <c r="R128" s="712"/>
      <c r="S128" s="592"/>
      <c r="T128" s="592"/>
    </row>
    <row r="129" spans="2:20" s="619" customFormat="1" ht="18" x14ac:dyDescent="0.25">
      <c r="B129" s="616"/>
      <c r="C129" s="616"/>
      <c r="D129" s="616"/>
      <c r="Q129" s="711"/>
      <c r="R129" s="712"/>
      <c r="S129" s="414"/>
      <c r="T129" s="414"/>
    </row>
    <row r="130" spans="2:20" s="619" customFormat="1" ht="18" x14ac:dyDescent="0.25">
      <c r="B130" s="616"/>
      <c r="C130" s="616"/>
      <c r="D130" s="616"/>
      <c r="Q130" s="713"/>
      <c r="R130" s="712"/>
      <c r="S130" s="414"/>
      <c r="T130" s="414"/>
    </row>
    <row r="131" spans="2:20" ht="18" x14ac:dyDescent="0.25">
      <c r="Q131" s="573"/>
      <c r="R131" s="714"/>
    </row>
    <row r="132" spans="2:20" ht="18" x14ac:dyDescent="0.25">
      <c r="Q132" s="573"/>
      <c r="R132" s="714"/>
    </row>
  </sheetData>
  <mergeCells count="92">
    <mergeCell ref="P1:Q1"/>
    <mergeCell ref="A4:Q4"/>
    <mergeCell ref="A5:Q5"/>
    <mergeCell ref="A6:Q6"/>
    <mergeCell ref="A7:Q7"/>
    <mergeCell ref="S10:T10"/>
    <mergeCell ref="S11:S12"/>
    <mergeCell ref="T11:T12"/>
    <mergeCell ref="A13:O13"/>
    <mergeCell ref="A14:Q14"/>
    <mergeCell ref="A9:A11"/>
    <mergeCell ref="B9:B11"/>
    <mergeCell ref="C9:D11"/>
    <mergeCell ref="E9:Q9"/>
    <mergeCell ref="E10:H10"/>
    <mergeCell ref="I10:L10"/>
    <mergeCell ref="M10:N10"/>
    <mergeCell ref="O10:Q10"/>
    <mergeCell ref="C15:D17"/>
    <mergeCell ref="C18:D18"/>
    <mergeCell ref="A19:Q19"/>
    <mergeCell ref="C20:D21"/>
    <mergeCell ref="C22:D22"/>
    <mergeCell ref="C23:D24"/>
    <mergeCell ref="C25:D25"/>
    <mergeCell ref="C26:D28"/>
    <mergeCell ref="C29:D29"/>
    <mergeCell ref="A30:P30"/>
    <mergeCell ref="A31:P31"/>
    <mergeCell ref="A32:Q32"/>
    <mergeCell ref="C33:D34"/>
    <mergeCell ref="C35:D36"/>
    <mergeCell ref="C37:D37"/>
    <mergeCell ref="C38:D38"/>
    <mergeCell ref="C39:D39"/>
    <mergeCell ref="C40:D40"/>
    <mergeCell ref="C41:D41"/>
    <mergeCell ref="C42:D42"/>
    <mergeCell ref="A43:Q43"/>
    <mergeCell ref="A44:Q44"/>
    <mergeCell ref="A45:Q45"/>
    <mergeCell ref="C46:D48"/>
    <mergeCell ref="C49:D49"/>
    <mergeCell ref="A50:Q50"/>
    <mergeCell ref="A51:Q51"/>
    <mergeCell ref="C52:D52"/>
    <mergeCell ref="C53:D54"/>
    <mergeCell ref="C55:D55"/>
    <mergeCell ref="C56:D58"/>
    <mergeCell ref="C59:D59"/>
    <mergeCell ref="A60:P60"/>
    <mergeCell ref="A61:P61"/>
    <mergeCell ref="A62:Q62"/>
    <mergeCell ref="C63:D66"/>
    <mergeCell ref="C67:D69"/>
    <mergeCell ref="E68:H68"/>
    <mergeCell ref="C70:D72"/>
    <mergeCell ref="C73:D74"/>
    <mergeCell ref="C75:D75"/>
    <mergeCell ref="A77:P77"/>
    <mergeCell ref="C78:D78"/>
    <mergeCell ref="V78:V79"/>
    <mergeCell ref="W78:W79"/>
    <mergeCell ref="X78:X79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103:D103"/>
    <mergeCell ref="AC108:AC110"/>
    <mergeCell ref="AD108:AD110"/>
    <mergeCell ref="A127:H127"/>
    <mergeCell ref="C98:D98"/>
    <mergeCell ref="C99:D99"/>
    <mergeCell ref="C100:D100"/>
    <mergeCell ref="C101:D101"/>
    <mergeCell ref="C102:D102"/>
  </mergeCells>
  <pageMargins left="0" right="0" top="0.55138888888888904" bottom="0" header="0.51180555555555496" footer="0.51180555555555496"/>
  <pageSetup paperSize="9" scale="39" firstPageNumber="0" fitToHeight="3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AMK68"/>
  <sheetViews>
    <sheetView view="pageBreakPreview" zoomScale="65" zoomScaleNormal="100" zoomScalePageLayoutView="65" workbookViewId="0">
      <pane ySplit="7" topLeftCell="A38" activePane="bottomLeft" state="frozen"/>
      <selection activeCell="G1" sqref="G1"/>
      <selection pane="bottomLeft" activeCell="D47" sqref="D47"/>
    </sheetView>
  </sheetViews>
  <sheetFormatPr defaultRowHeight="12.75" x14ac:dyDescent="0.2"/>
  <cols>
    <col min="1" max="1" width="4.7109375" style="96" customWidth="1"/>
    <col min="2" max="2" width="34.140625" style="96" customWidth="1"/>
    <col min="3" max="3" width="9.42578125" style="96" customWidth="1"/>
    <col min="4" max="4" width="31" style="96" customWidth="1"/>
    <col min="5" max="5" width="9.5703125" style="96" customWidth="1"/>
    <col min="6" max="6" width="9.7109375" style="96" customWidth="1"/>
    <col min="7" max="7" width="13.140625" style="96" customWidth="1"/>
    <col min="8" max="8" width="11.7109375" style="96" customWidth="1"/>
    <col min="9" max="9" width="13.140625" style="96" customWidth="1"/>
    <col min="10" max="10" width="15.85546875" style="96" customWidth="1"/>
    <col min="11" max="11" width="4.28515625" style="96" customWidth="1"/>
    <col min="12" max="12" width="23.7109375" style="96" customWidth="1"/>
    <col min="13" max="13" width="27.28515625" style="96" customWidth="1"/>
    <col min="14" max="16" width="9.140625" style="96" customWidth="1"/>
    <col min="17" max="20" width="12.42578125" style="96" customWidth="1"/>
    <col min="21" max="1025" width="9.140625" style="96" customWidth="1"/>
  </cols>
  <sheetData>
    <row r="1" spans="1:19" ht="17.25" customHeight="1" x14ac:dyDescent="0.2">
      <c r="D1" s="110" t="s">
        <v>53</v>
      </c>
      <c r="F1" s="939" t="s">
        <v>177</v>
      </c>
      <c r="G1" s="939"/>
      <c r="H1" s="939"/>
      <c r="I1" s="939"/>
      <c r="J1" s="939"/>
      <c r="M1" s="110" t="s">
        <v>54</v>
      </c>
    </row>
    <row r="2" spans="1:19" ht="39" customHeight="1" x14ac:dyDescent="0.2">
      <c r="A2" s="940" t="s">
        <v>178</v>
      </c>
      <c r="B2" s="940"/>
      <c r="C2" s="940"/>
      <c r="D2" s="940"/>
      <c r="E2" s="940"/>
      <c r="F2" s="940"/>
      <c r="G2" s="940"/>
      <c r="H2" s="940"/>
      <c r="I2" s="940"/>
      <c r="K2" s="940" t="s">
        <v>178</v>
      </c>
      <c r="L2" s="940"/>
      <c r="M2" s="940"/>
      <c r="N2" s="940"/>
      <c r="O2" s="940"/>
      <c r="P2" s="940"/>
      <c r="Q2" s="940"/>
      <c r="R2" s="940"/>
      <c r="S2" s="940"/>
    </row>
    <row r="3" spans="1:19" ht="30.75" hidden="1" customHeight="1" x14ac:dyDescent="0.2">
      <c r="A3" s="941"/>
      <c r="B3" s="941"/>
      <c r="C3" s="941"/>
      <c r="D3" s="941"/>
      <c r="E3" s="941"/>
      <c r="F3" s="941"/>
      <c r="G3" s="941"/>
      <c r="H3" s="941"/>
      <c r="I3" s="941"/>
      <c r="K3" s="941"/>
      <c r="L3" s="941"/>
      <c r="M3" s="941"/>
      <c r="N3" s="941"/>
      <c r="O3" s="941"/>
      <c r="P3" s="941"/>
      <c r="Q3" s="941"/>
      <c r="R3" s="941"/>
      <c r="S3" s="941"/>
    </row>
    <row r="4" spans="1:19" hidden="1" x14ac:dyDescent="0.2">
      <c r="A4" s="933" t="s">
        <v>56</v>
      </c>
      <c r="B4" s="933"/>
      <c r="C4" s="933"/>
      <c r="D4" s="933"/>
      <c r="E4" s="933"/>
      <c r="F4" s="933"/>
      <c r="G4" s="933"/>
      <c r="H4" s="933"/>
      <c r="I4" s="933"/>
      <c r="K4" s="933" t="s">
        <v>56</v>
      </c>
      <c r="L4" s="933"/>
      <c r="M4" s="933"/>
      <c r="N4" s="933"/>
      <c r="O4" s="933"/>
      <c r="P4" s="933"/>
      <c r="Q4" s="933"/>
      <c r="R4" s="933"/>
      <c r="S4" s="933"/>
    </row>
    <row r="5" spans="1:19" ht="1.5" hidden="1" customHeight="1" x14ac:dyDescent="0.2">
      <c r="A5" s="111"/>
      <c r="B5" s="111"/>
      <c r="C5" s="111"/>
      <c r="D5" s="111"/>
      <c r="E5" s="112"/>
      <c r="F5" s="112"/>
      <c r="G5" s="111"/>
      <c r="H5" s="111"/>
      <c r="I5" s="111"/>
      <c r="K5" s="111"/>
      <c r="L5" s="111"/>
      <c r="M5" s="111"/>
      <c r="N5" s="111"/>
      <c r="O5" s="112"/>
      <c r="P5" s="112"/>
      <c r="Q5" s="111"/>
      <c r="R5" s="111"/>
      <c r="S5" s="111"/>
    </row>
    <row r="6" spans="1:19" hidden="1" x14ac:dyDescent="0.2"/>
    <row r="7" spans="1:19" ht="23.25" customHeight="1" x14ac:dyDescent="0.25">
      <c r="E7" s="113" t="s">
        <v>179</v>
      </c>
      <c r="F7" s="113"/>
      <c r="G7" s="113"/>
      <c r="H7" s="113"/>
      <c r="I7" s="113"/>
      <c r="O7" s="934" t="s">
        <v>179</v>
      </c>
      <c r="P7" s="934"/>
      <c r="Q7" s="934"/>
      <c r="R7" s="934"/>
      <c r="S7" s="934"/>
    </row>
    <row r="8" spans="1:19" ht="23.25" customHeight="1" x14ac:dyDescent="0.2">
      <c r="B8" s="919" t="s">
        <v>180</v>
      </c>
      <c r="C8" s="919" t="s">
        <v>59</v>
      </c>
      <c r="D8" s="919" t="s">
        <v>181</v>
      </c>
      <c r="E8" s="918" t="s">
        <v>182</v>
      </c>
      <c r="F8" s="918"/>
      <c r="G8" s="919" t="s">
        <v>61</v>
      </c>
      <c r="H8" s="935" t="s">
        <v>183</v>
      </c>
      <c r="I8" s="936" t="s">
        <v>52</v>
      </c>
      <c r="K8" s="937" t="s">
        <v>184</v>
      </c>
      <c r="L8" s="937" t="s">
        <v>185</v>
      </c>
      <c r="M8" s="937" t="s">
        <v>186</v>
      </c>
      <c r="N8" s="937" t="s">
        <v>187</v>
      </c>
      <c r="O8" s="937"/>
      <c r="P8" s="937"/>
      <c r="Q8" s="938" t="s">
        <v>61</v>
      </c>
      <c r="R8" s="938"/>
      <c r="S8" s="938"/>
    </row>
    <row r="9" spans="1:19" ht="23.25" customHeight="1" x14ac:dyDescent="0.2">
      <c r="B9" s="919"/>
      <c r="C9" s="919"/>
      <c r="D9" s="919"/>
      <c r="E9" s="918"/>
      <c r="F9" s="918"/>
      <c r="G9" s="919"/>
      <c r="H9" s="935"/>
      <c r="I9" s="936"/>
      <c r="K9" s="937"/>
      <c r="L9" s="937"/>
      <c r="M9" s="937"/>
      <c r="N9" s="116" t="s">
        <v>188</v>
      </c>
      <c r="O9" s="116" t="s">
        <v>189</v>
      </c>
      <c r="P9" s="116" t="s">
        <v>190</v>
      </c>
      <c r="Q9" s="116" t="s">
        <v>188</v>
      </c>
      <c r="R9" s="116" t="s">
        <v>189</v>
      </c>
      <c r="S9" s="116" t="s">
        <v>190</v>
      </c>
    </row>
    <row r="10" spans="1:19" ht="23.25" customHeight="1" x14ac:dyDescent="0.2">
      <c r="B10" s="919"/>
      <c r="C10" s="919"/>
      <c r="D10" s="919"/>
      <c r="E10" s="918"/>
      <c r="F10" s="918"/>
      <c r="G10" s="919"/>
      <c r="H10" s="935"/>
      <c r="I10" s="936"/>
      <c r="K10" s="50">
        <v>1</v>
      </c>
      <c r="L10" s="50">
        <v>2</v>
      </c>
      <c r="M10" s="50">
        <v>3</v>
      </c>
      <c r="N10" s="50">
        <v>4</v>
      </c>
      <c r="O10" s="50">
        <v>5</v>
      </c>
      <c r="P10" s="50">
        <v>6</v>
      </c>
      <c r="Q10" s="87">
        <v>7</v>
      </c>
      <c r="R10" s="87">
        <v>7</v>
      </c>
      <c r="S10" s="87">
        <v>7</v>
      </c>
    </row>
    <row r="11" spans="1:19" ht="33.6" customHeight="1" x14ac:dyDescent="0.25">
      <c r="B11" s="919"/>
      <c r="C11" s="919"/>
      <c r="D11" s="919"/>
      <c r="E11" s="49" t="s">
        <v>191</v>
      </c>
      <c r="F11" s="49" t="s">
        <v>192</v>
      </c>
      <c r="G11" s="919"/>
      <c r="H11" s="935"/>
      <c r="I11" s="117"/>
      <c r="K11" s="50">
        <v>1</v>
      </c>
      <c r="L11" s="54" t="s">
        <v>193</v>
      </c>
      <c r="M11" s="118"/>
      <c r="N11" s="60">
        <v>0.05</v>
      </c>
      <c r="O11" s="60">
        <v>0.1</v>
      </c>
      <c r="P11" s="119">
        <v>0.15</v>
      </c>
      <c r="Q11" s="120">
        <f t="shared" ref="Q11:Q39" si="0">M11*N11</f>
        <v>0</v>
      </c>
      <c r="R11" s="120">
        <f t="shared" ref="R11:R39" si="1">M11*O11</f>
        <v>0</v>
      </c>
      <c r="S11" s="120">
        <f t="shared" ref="S11:S39" si="2">M11*P11</f>
        <v>0</v>
      </c>
    </row>
    <row r="12" spans="1:19" ht="23.25" customHeight="1" x14ac:dyDescent="0.25">
      <c r="B12" s="54" t="s">
        <v>194</v>
      </c>
      <c r="C12" s="70"/>
      <c r="D12" s="70">
        <v>62.3</v>
      </c>
      <c r="E12" s="50">
        <v>150</v>
      </c>
      <c r="F12" s="50">
        <v>150</v>
      </c>
      <c r="G12" s="56">
        <f t="shared" ref="G12:G18" si="3">D12*E12/1000</f>
        <v>9.3450000000000006</v>
      </c>
      <c r="H12" s="86"/>
      <c r="I12" s="117"/>
      <c r="K12" s="50">
        <v>2</v>
      </c>
      <c r="L12" s="54" t="s">
        <v>195</v>
      </c>
      <c r="M12" s="118"/>
      <c r="N12" s="60">
        <v>0.09</v>
      </c>
      <c r="O12" s="60">
        <v>0.2</v>
      </c>
      <c r="P12" s="119">
        <v>0.25</v>
      </c>
      <c r="Q12" s="120">
        <f t="shared" si="0"/>
        <v>0</v>
      </c>
      <c r="R12" s="120">
        <f t="shared" si="1"/>
        <v>0</v>
      </c>
      <c r="S12" s="120">
        <f t="shared" si="2"/>
        <v>0</v>
      </c>
    </row>
    <row r="13" spans="1:19" ht="23.25" customHeight="1" x14ac:dyDescent="0.25">
      <c r="B13" s="54" t="s">
        <v>196</v>
      </c>
      <c r="C13" s="70"/>
      <c r="D13" s="70">
        <v>64.44</v>
      </c>
      <c r="E13" s="50">
        <v>150</v>
      </c>
      <c r="F13" s="50">
        <v>150</v>
      </c>
      <c r="G13" s="56">
        <f t="shared" si="3"/>
        <v>9.6660000000000004</v>
      </c>
      <c r="H13" s="86"/>
      <c r="I13" s="117"/>
      <c r="K13" s="50">
        <v>3</v>
      </c>
      <c r="L13" s="54" t="s">
        <v>197</v>
      </c>
      <c r="M13" s="118"/>
      <c r="N13" s="60">
        <v>2.5000000000000001E-2</v>
      </c>
      <c r="O13" s="60">
        <v>0.04</v>
      </c>
      <c r="P13" s="119">
        <v>4.2000000000000003E-2</v>
      </c>
      <c r="Q13" s="120">
        <f t="shared" si="0"/>
        <v>0</v>
      </c>
      <c r="R13" s="120">
        <f t="shared" si="1"/>
        <v>0</v>
      </c>
      <c r="S13" s="120">
        <f t="shared" si="2"/>
        <v>0</v>
      </c>
    </row>
    <row r="14" spans="1:19" ht="23.25" customHeight="1" x14ac:dyDescent="0.25">
      <c r="B14" s="54" t="s">
        <v>198</v>
      </c>
      <c r="C14" s="70"/>
      <c r="D14" s="70">
        <v>35.83</v>
      </c>
      <c r="E14" s="50">
        <v>10</v>
      </c>
      <c r="F14" s="50">
        <v>10</v>
      </c>
      <c r="G14" s="56">
        <f t="shared" si="3"/>
        <v>0.35829999999999995</v>
      </c>
      <c r="H14" s="86"/>
      <c r="I14" s="117"/>
      <c r="K14" s="50">
        <v>4</v>
      </c>
      <c r="L14" s="54" t="s">
        <v>199</v>
      </c>
      <c r="M14" s="118"/>
      <c r="N14" s="60">
        <v>2E-3</v>
      </c>
      <c r="O14" s="60">
        <v>4.0000000000000001E-3</v>
      </c>
      <c r="P14" s="119">
        <v>4.0000000000000001E-3</v>
      </c>
      <c r="Q14" s="120">
        <f t="shared" si="0"/>
        <v>0</v>
      </c>
      <c r="R14" s="120">
        <f t="shared" si="1"/>
        <v>0</v>
      </c>
      <c r="S14" s="120">
        <f t="shared" si="2"/>
        <v>0</v>
      </c>
    </row>
    <row r="15" spans="1:19" ht="23.25" customHeight="1" x14ac:dyDescent="0.25">
      <c r="B15" s="54" t="s">
        <v>200</v>
      </c>
      <c r="C15" s="70"/>
      <c r="D15" s="70">
        <v>85</v>
      </c>
      <c r="E15" s="50">
        <v>5</v>
      </c>
      <c r="F15" s="50">
        <v>5</v>
      </c>
      <c r="G15" s="56">
        <f t="shared" si="3"/>
        <v>0.42499999999999999</v>
      </c>
      <c r="H15" s="86"/>
      <c r="I15" s="117"/>
      <c r="K15" s="50">
        <v>5</v>
      </c>
      <c r="L15" s="54" t="s">
        <v>201</v>
      </c>
      <c r="M15" s="118"/>
      <c r="N15" s="60">
        <v>2E-3</v>
      </c>
      <c r="O15" s="60">
        <v>0.06</v>
      </c>
      <c r="P15" s="119">
        <v>7.4999999999999997E-2</v>
      </c>
      <c r="Q15" s="120">
        <f t="shared" si="0"/>
        <v>0</v>
      </c>
      <c r="R15" s="120">
        <f t="shared" si="1"/>
        <v>0</v>
      </c>
      <c r="S15" s="120">
        <f t="shared" si="2"/>
        <v>0</v>
      </c>
    </row>
    <row r="16" spans="1:19" ht="23.25" customHeight="1" x14ac:dyDescent="0.25">
      <c r="B16" s="54" t="s">
        <v>202</v>
      </c>
      <c r="C16" s="70"/>
      <c r="D16" s="70">
        <v>77.62</v>
      </c>
      <c r="E16" s="50">
        <v>20</v>
      </c>
      <c r="F16" s="50">
        <v>20</v>
      </c>
      <c r="G16" s="56">
        <f t="shared" si="3"/>
        <v>1.5524</v>
      </c>
      <c r="H16" s="86"/>
      <c r="I16" s="117"/>
      <c r="K16" s="50">
        <v>6</v>
      </c>
      <c r="L16" s="54" t="s">
        <v>203</v>
      </c>
      <c r="M16" s="118"/>
      <c r="N16" s="60">
        <v>0.24</v>
      </c>
      <c r="O16" s="60">
        <v>0.3</v>
      </c>
      <c r="P16" s="119">
        <v>0.4</v>
      </c>
      <c r="Q16" s="120">
        <f t="shared" si="0"/>
        <v>0</v>
      </c>
      <c r="R16" s="120">
        <f t="shared" si="1"/>
        <v>0</v>
      </c>
      <c r="S16" s="120">
        <f t="shared" si="2"/>
        <v>0</v>
      </c>
    </row>
    <row r="17" spans="2:19" ht="23.25" customHeight="1" x14ac:dyDescent="0.25">
      <c r="B17" s="54" t="s">
        <v>204</v>
      </c>
      <c r="C17" s="70"/>
      <c r="D17" s="70">
        <v>70.040000000000006</v>
      </c>
      <c r="E17" s="50">
        <v>80</v>
      </c>
      <c r="F17" s="50">
        <v>80</v>
      </c>
      <c r="G17" s="56">
        <f t="shared" si="3"/>
        <v>5.6032000000000011</v>
      </c>
      <c r="H17" s="86"/>
      <c r="I17" s="117"/>
      <c r="K17" s="50">
        <v>7</v>
      </c>
      <c r="L17" s="54" t="s">
        <v>205</v>
      </c>
      <c r="M17" s="118"/>
      <c r="N17" s="60">
        <v>0.3</v>
      </c>
      <c r="O17" s="60">
        <v>0.4</v>
      </c>
      <c r="P17" s="119">
        <v>0.47499999999999998</v>
      </c>
      <c r="Q17" s="120">
        <f t="shared" si="0"/>
        <v>0</v>
      </c>
      <c r="R17" s="120">
        <f t="shared" si="1"/>
        <v>0</v>
      </c>
      <c r="S17" s="120">
        <f t="shared" si="2"/>
        <v>0</v>
      </c>
    </row>
    <row r="18" spans="2:19" ht="23.25" customHeight="1" x14ac:dyDescent="0.25">
      <c r="B18" s="54" t="s">
        <v>206</v>
      </c>
      <c r="C18" s="70"/>
      <c r="D18" s="70">
        <v>20.010000000000002</v>
      </c>
      <c r="E18" s="50">
        <v>300</v>
      </c>
      <c r="F18" s="50">
        <v>200</v>
      </c>
      <c r="G18" s="56">
        <f t="shared" si="3"/>
        <v>6.003000000000001</v>
      </c>
      <c r="H18" s="86"/>
      <c r="I18" s="117"/>
      <c r="K18" s="50">
        <v>8</v>
      </c>
      <c r="L18" s="54" t="s">
        <v>207</v>
      </c>
      <c r="M18" s="118"/>
      <c r="N18" s="60">
        <v>0.26</v>
      </c>
      <c r="O18" s="60">
        <v>0.3</v>
      </c>
      <c r="P18" s="119">
        <v>0.3</v>
      </c>
      <c r="Q18" s="120">
        <f t="shared" si="0"/>
        <v>0</v>
      </c>
      <c r="R18" s="120">
        <f t="shared" si="1"/>
        <v>0</v>
      </c>
      <c r="S18" s="120">
        <f t="shared" si="2"/>
        <v>0</v>
      </c>
    </row>
    <row r="19" spans="2:19" ht="23.25" customHeight="1" x14ac:dyDescent="0.25">
      <c r="B19" s="54" t="s">
        <v>208</v>
      </c>
      <c r="C19" s="70"/>
      <c r="D19" s="70"/>
      <c r="E19" s="919">
        <v>349</v>
      </c>
      <c r="F19" s="919">
        <v>282</v>
      </c>
      <c r="G19" s="931"/>
      <c r="H19" s="86"/>
      <c r="I19" s="117"/>
      <c r="K19" s="50">
        <v>9</v>
      </c>
      <c r="L19" s="54" t="s">
        <v>209</v>
      </c>
      <c r="M19" s="118"/>
      <c r="N19" s="60">
        <v>0.2</v>
      </c>
      <c r="O19" s="60">
        <v>0.2</v>
      </c>
      <c r="P19" s="119">
        <v>0.2</v>
      </c>
      <c r="Q19" s="120">
        <f t="shared" si="0"/>
        <v>0</v>
      </c>
      <c r="R19" s="120">
        <f t="shared" si="1"/>
        <v>0</v>
      </c>
      <c r="S19" s="120">
        <f t="shared" si="2"/>
        <v>0</v>
      </c>
    </row>
    <row r="20" spans="2:19" ht="23.25" customHeight="1" x14ac:dyDescent="0.25">
      <c r="B20" s="54" t="s">
        <v>210</v>
      </c>
      <c r="C20" s="121"/>
      <c r="D20" s="50"/>
      <c r="E20" s="919"/>
      <c r="F20" s="919"/>
      <c r="G20" s="931"/>
      <c r="H20" s="86"/>
      <c r="I20" s="117"/>
      <c r="K20" s="50">
        <v>10</v>
      </c>
      <c r="L20" s="54" t="s">
        <v>211</v>
      </c>
      <c r="M20" s="118"/>
      <c r="N20" s="60">
        <v>1.4999999999999999E-2</v>
      </c>
      <c r="O20" s="60">
        <v>1.4999999999999999E-2</v>
      </c>
      <c r="P20" s="119">
        <v>0.02</v>
      </c>
      <c r="Q20" s="120">
        <f t="shared" si="0"/>
        <v>0</v>
      </c>
      <c r="R20" s="120">
        <f t="shared" si="1"/>
        <v>0</v>
      </c>
      <c r="S20" s="120">
        <f t="shared" si="2"/>
        <v>0</v>
      </c>
    </row>
    <row r="21" spans="2:19" ht="23.25" customHeight="1" x14ac:dyDescent="0.25">
      <c r="B21" s="54" t="s">
        <v>212</v>
      </c>
      <c r="C21" s="70"/>
      <c r="D21" s="70">
        <v>27.18</v>
      </c>
      <c r="E21" s="50">
        <v>45</v>
      </c>
      <c r="F21" s="50">
        <v>35</v>
      </c>
      <c r="G21" s="56">
        <f t="shared" ref="G21:G38" si="4">E21*D21/1000</f>
        <v>1.2230999999999999</v>
      </c>
      <c r="H21" s="86"/>
      <c r="I21" s="117"/>
      <c r="K21" s="50">
        <v>11</v>
      </c>
      <c r="L21" s="54" t="s">
        <v>213</v>
      </c>
      <c r="M21" s="118"/>
      <c r="N21" s="60">
        <v>5.5E-2</v>
      </c>
      <c r="O21" s="60">
        <v>6.5000000000000002E-2</v>
      </c>
      <c r="P21" s="119">
        <v>7.0000000000000007E-2</v>
      </c>
      <c r="Q21" s="120">
        <f t="shared" si="0"/>
        <v>0</v>
      </c>
      <c r="R21" s="120">
        <f t="shared" si="1"/>
        <v>0</v>
      </c>
      <c r="S21" s="120">
        <f t="shared" si="2"/>
        <v>0</v>
      </c>
    </row>
    <row r="22" spans="2:19" ht="23.25" customHeight="1" x14ac:dyDescent="0.25">
      <c r="B22" s="54" t="s">
        <v>214</v>
      </c>
      <c r="C22" s="70"/>
      <c r="D22" s="70">
        <v>97.09</v>
      </c>
      <c r="E22" s="50">
        <v>70</v>
      </c>
      <c r="F22" s="50">
        <v>55</v>
      </c>
      <c r="G22" s="56">
        <f t="shared" si="4"/>
        <v>6.7963000000000005</v>
      </c>
      <c r="H22" s="86"/>
      <c r="I22" s="117"/>
      <c r="K22" s="50">
        <v>12</v>
      </c>
      <c r="L22" s="54" t="s">
        <v>215</v>
      </c>
      <c r="M22" s="118"/>
      <c r="N22" s="60">
        <v>2.5000000000000001E-2</v>
      </c>
      <c r="O22" s="60">
        <v>0.03</v>
      </c>
      <c r="P22" s="119">
        <v>0.03</v>
      </c>
      <c r="Q22" s="120">
        <f t="shared" si="0"/>
        <v>0</v>
      </c>
      <c r="R22" s="120">
        <f t="shared" si="1"/>
        <v>0</v>
      </c>
      <c r="S22" s="120">
        <f t="shared" si="2"/>
        <v>0</v>
      </c>
    </row>
    <row r="23" spans="2:19" ht="23.25" customHeight="1" x14ac:dyDescent="0.25">
      <c r="B23" s="54" t="s">
        <v>216</v>
      </c>
      <c r="C23" s="70"/>
      <c r="D23" s="70">
        <v>29.67</v>
      </c>
      <c r="E23" s="50">
        <v>115</v>
      </c>
      <c r="F23" s="50">
        <v>92</v>
      </c>
      <c r="G23" s="56">
        <f t="shared" si="4"/>
        <v>3.4120500000000002</v>
      </c>
      <c r="H23" s="86"/>
      <c r="I23" s="117"/>
      <c r="K23" s="50">
        <v>13</v>
      </c>
      <c r="L23" s="54" t="s">
        <v>217</v>
      </c>
      <c r="M23" s="118"/>
      <c r="N23" s="60">
        <v>2E-3</v>
      </c>
      <c r="O23" s="60">
        <v>2E-3</v>
      </c>
      <c r="P23" s="119">
        <v>2E-3</v>
      </c>
      <c r="Q23" s="120">
        <f t="shared" si="0"/>
        <v>0</v>
      </c>
      <c r="R23" s="120">
        <f t="shared" si="1"/>
        <v>0</v>
      </c>
      <c r="S23" s="120">
        <f t="shared" si="2"/>
        <v>0</v>
      </c>
    </row>
    <row r="24" spans="2:19" ht="23.25" customHeight="1" x14ac:dyDescent="0.25">
      <c r="B24" s="54" t="s">
        <v>218</v>
      </c>
      <c r="C24" s="70"/>
      <c r="D24" s="70">
        <v>27.85</v>
      </c>
      <c r="E24" s="50">
        <v>60</v>
      </c>
      <c r="F24" s="50">
        <v>50</v>
      </c>
      <c r="G24" s="56">
        <f t="shared" si="4"/>
        <v>1.671</v>
      </c>
      <c r="H24" s="86"/>
      <c r="I24" s="117"/>
      <c r="K24" s="50">
        <v>14</v>
      </c>
      <c r="L24" s="54" t="s">
        <v>219</v>
      </c>
      <c r="M24" s="118"/>
      <c r="N24" s="60">
        <v>2.9999999999999997E-4</v>
      </c>
      <c r="O24" s="60">
        <v>2E-3</v>
      </c>
      <c r="P24" s="119">
        <v>2E-3</v>
      </c>
      <c r="Q24" s="120">
        <f t="shared" si="0"/>
        <v>0</v>
      </c>
      <c r="R24" s="120">
        <f t="shared" si="1"/>
        <v>0</v>
      </c>
      <c r="S24" s="120">
        <f t="shared" si="2"/>
        <v>0</v>
      </c>
    </row>
    <row r="25" spans="2:19" ht="23.25" customHeight="1" x14ac:dyDescent="0.25">
      <c r="B25" s="54" t="s">
        <v>220</v>
      </c>
      <c r="C25" s="70"/>
      <c r="D25" s="70">
        <v>149.91</v>
      </c>
      <c r="E25" s="50">
        <v>15.2</v>
      </c>
      <c r="F25" s="50">
        <v>15</v>
      </c>
      <c r="G25" s="56">
        <f t="shared" si="4"/>
        <v>2.278632</v>
      </c>
      <c r="H25" s="86"/>
      <c r="I25" s="117"/>
      <c r="K25" s="50">
        <v>15</v>
      </c>
      <c r="L25" s="54" t="s">
        <v>221</v>
      </c>
      <c r="M25" s="118"/>
      <c r="N25" s="60">
        <v>2.0000000000000001E-4</v>
      </c>
      <c r="O25" s="60">
        <v>2E-3</v>
      </c>
      <c r="P25" s="119">
        <v>2E-3</v>
      </c>
      <c r="Q25" s="120">
        <f t="shared" si="0"/>
        <v>0</v>
      </c>
      <c r="R25" s="120">
        <f t="shared" si="1"/>
        <v>0</v>
      </c>
      <c r="S25" s="120">
        <f t="shared" si="2"/>
        <v>0</v>
      </c>
    </row>
    <row r="26" spans="2:19" ht="51" x14ac:dyDescent="0.25">
      <c r="B26" s="54" t="s">
        <v>222</v>
      </c>
      <c r="C26" s="70"/>
      <c r="D26" s="70">
        <v>159.82</v>
      </c>
      <c r="E26" s="50">
        <v>43.8</v>
      </c>
      <c r="F26" s="50">
        <v>35</v>
      </c>
      <c r="G26" s="56">
        <f t="shared" si="4"/>
        <v>7.0001159999999993</v>
      </c>
      <c r="H26" s="86"/>
      <c r="I26" s="117"/>
      <c r="K26" s="50">
        <v>16</v>
      </c>
      <c r="L26" s="54" t="s">
        <v>223</v>
      </c>
      <c r="M26" s="118"/>
      <c r="N26" s="60">
        <v>0.1</v>
      </c>
      <c r="O26" s="60">
        <v>0.11</v>
      </c>
      <c r="P26" s="119">
        <v>0.11</v>
      </c>
      <c r="Q26" s="120">
        <f t="shared" si="0"/>
        <v>0</v>
      </c>
      <c r="R26" s="120">
        <f t="shared" si="1"/>
        <v>0</v>
      </c>
      <c r="S26" s="120">
        <f t="shared" si="2"/>
        <v>0</v>
      </c>
    </row>
    <row r="27" spans="2:19" ht="23.25" customHeight="1" x14ac:dyDescent="0.25">
      <c r="B27" s="54" t="s">
        <v>224</v>
      </c>
      <c r="C27" s="70"/>
      <c r="D27" s="70">
        <v>205.97</v>
      </c>
      <c r="E27" s="50">
        <v>18.8</v>
      </c>
      <c r="F27" s="50">
        <v>15</v>
      </c>
      <c r="G27" s="56">
        <f t="shared" si="4"/>
        <v>3.8722360000000005</v>
      </c>
      <c r="H27" s="86"/>
      <c r="I27" s="117"/>
      <c r="K27" s="50">
        <v>17</v>
      </c>
      <c r="L27" s="54" t="s">
        <v>225</v>
      </c>
      <c r="M27" s="118"/>
      <c r="N27" s="60">
        <v>0.03</v>
      </c>
      <c r="O27" s="60">
        <v>0.04</v>
      </c>
      <c r="P27" s="119">
        <v>0.05</v>
      </c>
      <c r="Q27" s="120">
        <f t="shared" si="0"/>
        <v>0</v>
      </c>
      <c r="R27" s="120">
        <f t="shared" si="1"/>
        <v>0</v>
      </c>
      <c r="S27" s="120">
        <f t="shared" si="2"/>
        <v>0</v>
      </c>
    </row>
    <row r="28" spans="2:19" ht="23.25" customHeight="1" x14ac:dyDescent="0.25">
      <c r="B28" s="54" t="s">
        <v>226</v>
      </c>
      <c r="C28" s="70"/>
      <c r="D28" s="70">
        <v>200</v>
      </c>
      <c r="E28" s="50">
        <v>2</v>
      </c>
      <c r="F28" s="50">
        <v>1.5</v>
      </c>
      <c r="G28" s="56">
        <f t="shared" si="4"/>
        <v>0.4</v>
      </c>
      <c r="H28" s="86"/>
      <c r="I28" s="117"/>
      <c r="K28" s="50">
        <v>18</v>
      </c>
      <c r="L28" s="54" t="s">
        <v>227</v>
      </c>
      <c r="M28" s="118"/>
      <c r="N28" s="60">
        <v>4.2000000000000003E-2</v>
      </c>
      <c r="O28" s="60">
        <v>0.08</v>
      </c>
      <c r="P28" s="119">
        <v>0.11</v>
      </c>
      <c r="Q28" s="120">
        <f t="shared" si="0"/>
        <v>0</v>
      </c>
      <c r="R28" s="120">
        <f t="shared" si="1"/>
        <v>0</v>
      </c>
      <c r="S28" s="120">
        <f t="shared" si="2"/>
        <v>0</v>
      </c>
    </row>
    <row r="29" spans="2:19" ht="23.25" customHeight="1" x14ac:dyDescent="0.25">
      <c r="B29" s="54" t="s">
        <v>228</v>
      </c>
      <c r="C29" s="70"/>
      <c r="D29" s="70">
        <v>205.97</v>
      </c>
      <c r="E29" s="50">
        <v>23</v>
      </c>
      <c r="F29" s="50">
        <v>15</v>
      </c>
      <c r="G29" s="56">
        <f t="shared" si="4"/>
        <v>4.7373100000000008</v>
      </c>
      <c r="H29" s="86"/>
      <c r="I29" s="117"/>
      <c r="K29" s="50">
        <v>19</v>
      </c>
      <c r="L29" s="54" t="s">
        <v>229</v>
      </c>
      <c r="M29" s="118"/>
      <c r="N29" s="60">
        <v>0.01</v>
      </c>
      <c r="O29" s="60">
        <v>2.5000000000000001E-2</v>
      </c>
      <c r="P29" s="119">
        <v>2.5000000000000001E-2</v>
      </c>
      <c r="Q29" s="120">
        <f t="shared" si="0"/>
        <v>0</v>
      </c>
      <c r="R29" s="120">
        <f t="shared" si="1"/>
        <v>0</v>
      </c>
      <c r="S29" s="120">
        <f t="shared" si="2"/>
        <v>0</v>
      </c>
    </row>
    <row r="30" spans="2:19" ht="23.25" customHeight="1" x14ac:dyDescent="0.25">
      <c r="B30" s="54" t="s">
        <v>230</v>
      </c>
      <c r="C30" s="70"/>
      <c r="D30" s="70">
        <v>111.82</v>
      </c>
      <c r="E30" s="50">
        <v>150</v>
      </c>
      <c r="F30" s="50">
        <v>150</v>
      </c>
      <c r="G30" s="56">
        <f t="shared" si="4"/>
        <v>16.773</v>
      </c>
      <c r="H30" s="86"/>
      <c r="I30" s="117"/>
      <c r="K30" s="50">
        <v>20</v>
      </c>
      <c r="L30" s="54" t="s">
        <v>231</v>
      </c>
      <c r="M30" s="118"/>
      <c r="N30" s="60">
        <v>0.55000000000000004</v>
      </c>
      <c r="O30" s="60">
        <v>0.5</v>
      </c>
      <c r="P30" s="119">
        <v>0.5</v>
      </c>
      <c r="Q30" s="120">
        <f t="shared" si="0"/>
        <v>0</v>
      </c>
      <c r="R30" s="120">
        <f t="shared" si="1"/>
        <v>0</v>
      </c>
      <c r="S30" s="120">
        <f t="shared" si="2"/>
        <v>0</v>
      </c>
    </row>
    <row r="31" spans="2:19" ht="23.25" customHeight="1" x14ac:dyDescent="0.25">
      <c r="B31" s="54" t="s">
        <v>232</v>
      </c>
      <c r="C31" s="70"/>
      <c r="D31" s="70">
        <v>441.58</v>
      </c>
      <c r="E31" s="50">
        <v>14</v>
      </c>
      <c r="F31" s="50">
        <v>13.7</v>
      </c>
      <c r="G31" s="56">
        <f t="shared" si="4"/>
        <v>6.1821200000000003</v>
      </c>
      <c r="H31" s="86"/>
      <c r="I31" s="117"/>
      <c r="K31" s="50">
        <v>21</v>
      </c>
      <c r="L31" s="54" t="s">
        <v>233</v>
      </c>
      <c r="M31" s="118"/>
      <c r="N31" s="60">
        <v>0.05</v>
      </c>
      <c r="O31" s="60">
        <v>0.06</v>
      </c>
      <c r="P31" s="119">
        <v>7.0000000000000007E-2</v>
      </c>
      <c r="Q31" s="120">
        <f t="shared" si="0"/>
        <v>0</v>
      </c>
      <c r="R31" s="120">
        <f t="shared" si="1"/>
        <v>0</v>
      </c>
      <c r="S31" s="120">
        <f t="shared" si="2"/>
        <v>0</v>
      </c>
    </row>
    <row r="32" spans="2:19" ht="23.25" customHeight="1" x14ac:dyDescent="0.25">
      <c r="B32" s="54" t="s">
        <v>234</v>
      </c>
      <c r="C32" s="70"/>
      <c r="D32" s="70">
        <v>125.85</v>
      </c>
      <c r="E32" s="50">
        <v>100</v>
      </c>
      <c r="F32" s="50">
        <v>100</v>
      </c>
      <c r="G32" s="56">
        <f t="shared" si="4"/>
        <v>12.585000000000001</v>
      </c>
      <c r="H32" s="86"/>
      <c r="I32" s="117"/>
      <c r="K32" s="50">
        <v>22</v>
      </c>
      <c r="L32" s="54" t="s">
        <v>235</v>
      </c>
      <c r="M32" s="118"/>
      <c r="N32" s="60">
        <v>0.01</v>
      </c>
      <c r="O32" s="60">
        <v>0.01</v>
      </c>
      <c r="P32" s="119">
        <v>1.0999999999999999E-2</v>
      </c>
      <c r="Q32" s="120">
        <f t="shared" si="0"/>
        <v>0</v>
      </c>
      <c r="R32" s="120">
        <f t="shared" si="1"/>
        <v>0</v>
      </c>
      <c r="S32" s="120">
        <f t="shared" si="2"/>
        <v>0</v>
      </c>
    </row>
    <row r="33" spans="2:20" ht="23.25" customHeight="1" x14ac:dyDescent="0.25">
      <c r="B33" s="54" t="s">
        <v>236</v>
      </c>
      <c r="C33" s="70"/>
      <c r="D33" s="70">
        <v>374.63</v>
      </c>
      <c r="E33" s="50">
        <v>100</v>
      </c>
      <c r="F33" s="50">
        <v>70.5</v>
      </c>
      <c r="G33" s="56">
        <f t="shared" si="4"/>
        <v>37.463000000000001</v>
      </c>
      <c r="H33" s="86"/>
      <c r="I33" s="117"/>
      <c r="K33" s="50">
        <v>23</v>
      </c>
      <c r="L33" s="54" t="s">
        <v>237</v>
      </c>
      <c r="M33" s="118"/>
      <c r="N33" s="60">
        <v>0.01</v>
      </c>
      <c r="O33" s="60">
        <v>1.2E-2</v>
      </c>
      <c r="P33" s="119">
        <v>1.2E-2</v>
      </c>
      <c r="Q33" s="120">
        <f t="shared" si="0"/>
        <v>0</v>
      </c>
      <c r="R33" s="120">
        <f t="shared" si="1"/>
        <v>0</v>
      </c>
      <c r="S33" s="120">
        <f t="shared" si="2"/>
        <v>0</v>
      </c>
    </row>
    <row r="34" spans="2:20" ht="23.25" customHeight="1" x14ac:dyDescent="0.25">
      <c r="B34" s="54" t="s">
        <v>238</v>
      </c>
      <c r="C34" s="70"/>
      <c r="D34" s="70">
        <v>161.34</v>
      </c>
      <c r="E34" s="50">
        <v>52.7</v>
      </c>
      <c r="F34" s="50">
        <v>46.8</v>
      </c>
      <c r="G34" s="56">
        <f t="shared" si="4"/>
        <v>8.502618</v>
      </c>
      <c r="H34" s="86"/>
      <c r="I34" s="117"/>
      <c r="K34" s="50">
        <v>24</v>
      </c>
      <c r="L34" s="54" t="s">
        <v>239</v>
      </c>
      <c r="M34" s="118"/>
      <c r="N34" s="60">
        <v>3.5000000000000003E-2</v>
      </c>
      <c r="O34" s="60">
        <v>4.4999999999999998E-2</v>
      </c>
      <c r="P34" s="119">
        <v>5.0999999999999997E-2</v>
      </c>
      <c r="Q34" s="120">
        <f t="shared" si="0"/>
        <v>0</v>
      </c>
      <c r="R34" s="120">
        <f t="shared" si="1"/>
        <v>0</v>
      </c>
      <c r="S34" s="120">
        <f t="shared" si="2"/>
        <v>0</v>
      </c>
    </row>
    <row r="35" spans="2:20" ht="23.25" customHeight="1" x14ac:dyDescent="0.25">
      <c r="B35" s="54" t="s">
        <v>240</v>
      </c>
      <c r="C35" s="70"/>
      <c r="D35" s="70">
        <v>394.98</v>
      </c>
      <c r="E35" s="50">
        <v>18</v>
      </c>
      <c r="F35" s="50">
        <v>18</v>
      </c>
      <c r="G35" s="56">
        <f t="shared" si="4"/>
        <v>7.1096400000000006</v>
      </c>
      <c r="H35" s="86"/>
      <c r="I35" s="117"/>
      <c r="K35" s="50">
        <v>25</v>
      </c>
      <c r="L35" s="54" t="s">
        <v>241</v>
      </c>
      <c r="M35" s="118"/>
      <c r="N35" s="60">
        <v>0.01</v>
      </c>
      <c r="O35" s="60">
        <v>1.4999999999999999E-2</v>
      </c>
      <c r="P35" s="119">
        <v>1.9E-2</v>
      </c>
      <c r="Q35" s="120">
        <f t="shared" si="0"/>
        <v>0</v>
      </c>
      <c r="R35" s="120">
        <f t="shared" si="1"/>
        <v>0</v>
      </c>
      <c r="S35" s="120">
        <f t="shared" si="2"/>
        <v>0</v>
      </c>
    </row>
    <row r="36" spans="2:20" ht="23.25" customHeight="1" x14ac:dyDescent="0.25">
      <c r="B36" s="54" t="s">
        <v>242</v>
      </c>
      <c r="C36" s="70"/>
      <c r="D36" s="70">
        <v>288.58</v>
      </c>
      <c r="E36" s="50">
        <v>59.1</v>
      </c>
      <c r="F36" s="50">
        <v>32.5</v>
      </c>
      <c r="G36" s="56">
        <f t="shared" si="4"/>
        <v>17.055077999999998</v>
      </c>
      <c r="H36" s="86"/>
      <c r="I36" s="117"/>
      <c r="K36" s="50">
        <v>26</v>
      </c>
      <c r="L36" s="54" t="s">
        <v>243</v>
      </c>
      <c r="M36" s="118"/>
      <c r="N36" s="60">
        <v>0.04</v>
      </c>
      <c r="O36" s="60">
        <v>0.04</v>
      </c>
      <c r="P36" s="119">
        <v>0.04</v>
      </c>
      <c r="Q36" s="120">
        <f t="shared" si="0"/>
        <v>0</v>
      </c>
      <c r="R36" s="120">
        <f t="shared" si="1"/>
        <v>0</v>
      </c>
      <c r="S36" s="120">
        <f t="shared" si="2"/>
        <v>0</v>
      </c>
    </row>
    <row r="37" spans="2:20" ht="23.25" customHeight="1" x14ac:dyDescent="0.25">
      <c r="B37" s="54" t="s">
        <v>244</v>
      </c>
      <c r="C37" s="70"/>
      <c r="D37" s="70">
        <v>297.83</v>
      </c>
      <c r="E37" s="50">
        <v>20.399999999999999</v>
      </c>
      <c r="F37" s="50">
        <v>20</v>
      </c>
      <c r="G37" s="56">
        <f t="shared" si="4"/>
        <v>6.0757319999999995</v>
      </c>
      <c r="H37" s="86"/>
      <c r="I37" s="117"/>
      <c r="K37" s="50">
        <v>27</v>
      </c>
      <c r="L37" s="54" t="s">
        <v>245</v>
      </c>
      <c r="M37" s="118"/>
      <c r="N37" s="60">
        <v>4.0000000000000002E-4</v>
      </c>
      <c r="O37" s="60">
        <v>2E-3</v>
      </c>
      <c r="P37" s="119">
        <v>2E-3</v>
      </c>
      <c r="Q37" s="120">
        <f t="shared" si="0"/>
        <v>0</v>
      </c>
      <c r="R37" s="120">
        <f t="shared" si="1"/>
        <v>0</v>
      </c>
      <c r="S37" s="120">
        <f t="shared" si="2"/>
        <v>0</v>
      </c>
    </row>
    <row r="38" spans="2:20" ht="23.25" customHeight="1" x14ac:dyDescent="0.25">
      <c r="B38" s="54" t="s">
        <v>246</v>
      </c>
      <c r="C38" s="70"/>
      <c r="D38" s="70">
        <v>654.53</v>
      </c>
      <c r="E38" s="50">
        <v>16</v>
      </c>
      <c r="F38" s="50">
        <v>15</v>
      </c>
      <c r="G38" s="56">
        <f t="shared" si="4"/>
        <v>10.472479999999999</v>
      </c>
      <c r="H38" s="86"/>
      <c r="I38" s="117"/>
      <c r="K38" s="50">
        <v>28</v>
      </c>
      <c r="L38" s="54" t="s">
        <v>247</v>
      </c>
      <c r="M38" s="118"/>
      <c r="N38" s="60">
        <v>5.0000000000000001E-3</v>
      </c>
      <c r="O38" s="60">
        <v>6.0000000000000001E-3</v>
      </c>
      <c r="P38" s="119">
        <v>8.0000000000000002E-3</v>
      </c>
      <c r="Q38" s="120">
        <f t="shared" si="0"/>
        <v>0</v>
      </c>
      <c r="R38" s="120">
        <f t="shared" si="1"/>
        <v>0</v>
      </c>
      <c r="S38" s="120">
        <f t="shared" si="2"/>
        <v>0</v>
      </c>
    </row>
    <row r="39" spans="2:20" ht="23.25" customHeight="1" x14ac:dyDescent="0.25">
      <c r="B39" s="54" t="s">
        <v>248</v>
      </c>
      <c r="C39" s="70"/>
      <c r="D39" s="70">
        <v>6.5</v>
      </c>
      <c r="E39" s="50" t="s">
        <v>249</v>
      </c>
      <c r="F39" s="50" t="s">
        <v>249</v>
      </c>
      <c r="G39" s="56">
        <f>D39/2</f>
        <v>3.25</v>
      </c>
      <c r="H39" s="86"/>
      <c r="I39" s="117"/>
      <c r="K39" s="50">
        <v>29</v>
      </c>
      <c r="L39" s="54" t="s">
        <v>250</v>
      </c>
      <c r="M39" s="118"/>
      <c r="N39" s="60">
        <v>1E-3</v>
      </c>
      <c r="O39" s="60">
        <v>2E-3</v>
      </c>
      <c r="P39" s="119">
        <v>2E-3</v>
      </c>
      <c r="Q39" s="120">
        <f t="shared" si="0"/>
        <v>0</v>
      </c>
      <c r="R39" s="120">
        <f t="shared" si="1"/>
        <v>0</v>
      </c>
      <c r="S39" s="120">
        <f t="shared" si="2"/>
        <v>0</v>
      </c>
    </row>
    <row r="40" spans="2:20" ht="38.25" customHeight="1" x14ac:dyDescent="0.25">
      <c r="B40" s="122" t="s">
        <v>251</v>
      </c>
      <c r="C40" s="70"/>
      <c r="D40" s="70">
        <v>67.38</v>
      </c>
      <c r="E40" s="50">
        <v>125</v>
      </c>
      <c r="F40" s="50">
        <v>121</v>
      </c>
      <c r="G40" s="56">
        <f t="shared" ref="G40:G55" si="5">E40*D40/1000</f>
        <v>8.4224999999999994</v>
      </c>
      <c r="H40" s="86"/>
      <c r="I40" s="117"/>
      <c r="K40" s="932" t="s">
        <v>85</v>
      </c>
      <c r="L40" s="932"/>
      <c r="M40" s="87" t="s">
        <v>86</v>
      </c>
      <c r="N40" s="87" t="s">
        <v>86</v>
      </c>
      <c r="O40" s="87" t="s">
        <v>86</v>
      </c>
      <c r="P40" s="87" t="s">
        <v>86</v>
      </c>
      <c r="Q40" s="123">
        <f>SUM(Q11:Q39)</f>
        <v>0</v>
      </c>
      <c r="R40" s="123">
        <f>SUM(R11:R39)</f>
        <v>0</v>
      </c>
      <c r="S40" s="123">
        <f>SUM(S11:S39)</f>
        <v>0</v>
      </c>
    </row>
    <row r="41" spans="2:20" ht="23.25" customHeight="1" x14ac:dyDescent="0.25">
      <c r="B41" s="54" t="s">
        <v>252</v>
      </c>
      <c r="C41" s="70"/>
      <c r="D41" s="70">
        <v>47.13</v>
      </c>
      <c r="E41" s="50">
        <v>211</v>
      </c>
      <c r="F41" s="50">
        <v>200</v>
      </c>
      <c r="G41" s="56">
        <f t="shared" si="5"/>
        <v>9.9444300000000005</v>
      </c>
      <c r="H41" s="86"/>
      <c r="I41" s="117"/>
      <c r="K41" s="124"/>
    </row>
    <row r="42" spans="2:20" ht="23.25" customHeight="1" x14ac:dyDescent="0.25">
      <c r="B42" s="54" t="s">
        <v>253</v>
      </c>
      <c r="C42" s="70"/>
      <c r="D42" s="70">
        <v>653.15</v>
      </c>
      <c r="E42" s="50">
        <v>20</v>
      </c>
      <c r="F42" s="50">
        <v>20</v>
      </c>
      <c r="G42" s="56">
        <f t="shared" si="5"/>
        <v>13.063000000000001</v>
      </c>
      <c r="H42" s="86"/>
      <c r="I42" s="117"/>
      <c r="K42" s="927"/>
      <c r="L42" s="927"/>
      <c r="M42" s="927"/>
      <c r="N42" s="927"/>
      <c r="O42" s="927"/>
      <c r="P42" s="927"/>
      <c r="Q42" s="927"/>
      <c r="R42" s="927"/>
      <c r="S42" s="927"/>
      <c r="T42" s="125"/>
    </row>
    <row r="43" spans="2:20" ht="23.25" customHeight="1" x14ac:dyDescent="0.25">
      <c r="B43" s="54" t="s">
        <v>254</v>
      </c>
      <c r="C43" s="70"/>
      <c r="D43" s="70">
        <v>100.42</v>
      </c>
      <c r="E43" s="50">
        <v>20</v>
      </c>
      <c r="F43" s="50">
        <v>20</v>
      </c>
      <c r="G43" s="56">
        <f t="shared" si="5"/>
        <v>2.0084</v>
      </c>
      <c r="H43" s="86"/>
      <c r="I43" s="117"/>
      <c r="K43" s="927"/>
      <c r="L43" s="927"/>
      <c r="M43" s="927"/>
      <c r="N43" s="927"/>
      <c r="O43" s="927"/>
      <c r="P43" s="927"/>
      <c r="Q43" s="927"/>
      <c r="R43" s="927"/>
      <c r="S43" s="927"/>
      <c r="T43" s="125"/>
    </row>
    <row r="44" spans="2:20" ht="23.25" customHeight="1" x14ac:dyDescent="0.25">
      <c r="B44" s="54" t="s">
        <v>255</v>
      </c>
      <c r="C44" s="70"/>
      <c r="D44" s="70">
        <v>205.88</v>
      </c>
      <c r="E44" s="50">
        <v>15</v>
      </c>
      <c r="F44" s="50">
        <v>15</v>
      </c>
      <c r="G44" s="56">
        <f t="shared" si="5"/>
        <v>3.0881999999999996</v>
      </c>
      <c r="H44" s="86"/>
      <c r="I44" s="117"/>
      <c r="K44" s="927" t="s">
        <v>256</v>
      </c>
      <c r="L44" s="927"/>
      <c r="M44" s="927"/>
      <c r="N44" s="927"/>
      <c r="O44" s="927"/>
      <c r="P44" s="927"/>
      <c r="Q44" s="927"/>
      <c r="R44" s="927"/>
      <c r="S44" s="927"/>
      <c r="T44" s="125"/>
    </row>
    <row r="45" spans="2:20" ht="26.25" customHeight="1" x14ac:dyDescent="0.25">
      <c r="B45" s="54" t="s">
        <v>257</v>
      </c>
      <c r="C45" s="70"/>
      <c r="D45" s="70">
        <v>50.16</v>
      </c>
      <c r="E45" s="50">
        <v>50</v>
      </c>
      <c r="F45" s="50">
        <v>50</v>
      </c>
      <c r="G45" s="56">
        <f t="shared" si="5"/>
        <v>2.508</v>
      </c>
      <c r="H45" s="86"/>
      <c r="I45" s="117"/>
      <c r="K45" s="927" t="s">
        <v>258</v>
      </c>
      <c r="L45" s="927"/>
      <c r="M45" s="927"/>
      <c r="N45" s="927"/>
      <c r="O45" s="927"/>
      <c r="P45" s="927"/>
      <c r="Q45" s="927"/>
      <c r="R45" s="927"/>
      <c r="S45" s="927"/>
      <c r="T45" s="125"/>
    </row>
    <row r="46" spans="2:20" ht="31.15" customHeight="1" x14ac:dyDescent="0.25">
      <c r="B46" s="54" t="s">
        <v>259</v>
      </c>
      <c r="C46" s="70"/>
      <c r="D46" s="70">
        <v>1066.9000000000001</v>
      </c>
      <c r="E46" s="50">
        <v>2</v>
      </c>
      <c r="F46" s="50">
        <v>2</v>
      </c>
      <c r="G46" s="56">
        <f t="shared" si="5"/>
        <v>2.1338000000000004</v>
      </c>
      <c r="H46" s="86"/>
      <c r="I46" s="117"/>
      <c r="K46" s="927" t="s">
        <v>260</v>
      </c>
      <c r="L46" s="927"/>
      <c r="M46" s="927"/>
      <c r="N46" s="927"/>
      <c r="O46" s="927"/>
      <c r="P46" s="927"/>
      <c r="Q46" s="927"/>
      <c r="R46" s="927"/>
      <c r="S46" s="927"/>
      <c r="T46" s="125"/>
    </row>
    <row r="47" spans="2:20" ht="26.45" customHeight="1" x14ac:dyDescent="0.25">
      <c r="B47" s="54" t="s">
        <v>261</v>
      </c>
      <c r="C47" s="70"/>
      <c r="D47" s="70">
        <v>740.43</v>
      </c>
      <c r="E47" s="50">
        <v>1.4</v>
      </c>
      <c r="F47" s="50">
        <v>1.4</v>
      </c>
      <c r="G47" s="56">
        <f t="shared" si="5"/>
        <v>1.0366019999999998</v>
      </c>
      <c r="H47" s="86"/>
      <c r="I47" s="117"/>
      <c r="K47" s="927" t="s">
        <v>262</v>
      </c>
      <c r="L47" s="927"/>
      <c r="M47" s="927"/>
      <c r="N47" s="927"/>
      <c r="O47" s="927"/>
      <c r="P47" s="927"/>
      <c r="Q47" s="927"/>
      <c r="R47" s="927"/>
      <c r="S47" s="927"/>
      <c r="T47" s="125"/>
    </row>
    <row r="48" spans="2:20" ht="24" customHeight="1" x14ac:dyDescent="0.25">
      <c r="B48" s="54" t="s">
        <v>263</v>
      </c>
      <c r="C48" s="70"/>
      <c r="D48" s="70">
        <v>75</v>
      </c>
      <c r="E48" s="50">
        <v>0.25</v>
      </c>
      <c r="F48" s="50">
        <v>0.25</v>
      </c>
      <c r="G48" s="56">
        <f t="shared" si="5"/>
        <v>1.8749999999999999E-2</v>
      </c>
      <c r="H48" s="86"/>
      <c r="I48" s="117"/>
      <c r="K48" s="927" t="s">
        <v>264</v>
      </c>
      <c r="L48" s="927"/>
      <c r="M48" s="927"/>
      <c r="N48" s="927"/>
      <c r="O48" s="927"/>
      <c r="P48" s="927"/>
      <c r="Q48" s="927"/>
      <c r="R48" s="927"/>
      <c r="S48" s="927"/>
    </row>
    <row r="49" spans="1:22" ht="23.25" customHeight="1" x14ac:dyDescent="0.25">
      <c r="B49" s="54" t="s">
        <v>265</v>
      </c>
      <c r="C49" s="70"/>
      <c r="D49" s="70">
        <v>15.19</v>
      </c>
      <c r="E49" s="50">
        <v>6</v>
      </c>
      <c r="F49" s="50">
        <v>6</v>
      </c>
      <c r="G49" s="56">
        <f t="shared" si="5"/>
        <v>9.1139999999999999E-2</v>
      </c>
      <c r="H49" s="86"/>
      <c r="I49" s="117"/>
      <c r="K49" s="928" t="s">
        <v>266</v>
      </c>
      <c r="L49" s="928"/>
      <c r="M49" s="928"/>
      <c r="N49" s="928"/>
      <c r="O49" s="928"/>
      <c r="P49" s="928"/>
      <c r="Q49" s="126"/>
      <c r="R49" s="126"/>
      <c r="S49" s="126"/>
      <c r="T49" s="87" t="s">
        <v>86</v>
      </c>
    </row>
    <row r="50" spans="1:22" ht="23.25" customHeight="1" x14ac:dyDescent="0.25">
      <c r="B50" s="54" t="s">
        <v>267</v>
      </c>
      <c r="C50" s="70"/>
      <c r="D50" s="70">
        <v>2460.4899999999998</v>
      </c>
      <c r="E50" s="50">
        <v>0.5</v>
      </c>
      <c r="F50" s="50">
        <v>0.5</v>
      </c>
      <c r="G50" s="56">
        <f t="shared" si="5"/>
        <v>1.2302449999999998</v>
      </c>
      <c r="H50" s="86"/>
      <c r="I50" s="117"/>
      <c r="K50" s="929" t="s">
        <v>268</v>
      </c>
      <c r="L50" s="929"/>
      <c r="M50" s="929"/>
      <c r="N50" s="929"/>
      <c r="O50" s="929"/>
      <c r="P50" s="929"/>
      <c r="Q50" s="127"/>
      <c r="R50" s="127"/>
      <c r="S50" s="127"/>
      <c r="T50" s="111"/>
    </row>
    <row r="51" spans="1:22" ht="23.25" customHeight="1" x14ac:dyDescent="0.25">
      <c r="B51" s="54" t="s">
        <v>269</v>
      </c>
      <c r="C51" s="70"/>
      <c r="D51" s="70">
        <v>120</v>
      </c>
      <c r="E51" s="50">
        <v>5</v>
      </c>
      <c r="F51" s="50">
        <v>5</v>
      </c>
      <c r="G51" s="56">
        <f t="shared" si="5"/>
        <v>0.6</v>
      </c>
      <c r="H51" s="86"/>
      <c r="I51" s="117"/>
      <c r="K51" s="128"/>
      <c r="L51" s="128"/>
      <c r="M51" s="128"/>
      <c r="N51" s="128"/>
      <c r="O51" s="128"/>
      <c r="P51" s="128"/>
      <c r="Q51" s="129"/>
      <c r="R51" s="129"/>
      <c r="S51" s="129"/>
      <c r="T51" s="111"/>
    </row>
    <row r="52" spans="1:22" ht="23.25" customHeight="1" x14ac:dyDescent="0.25">
      <c r="B52" s="54" t="s">
        <v>270</v>
      </c>
      <c r="C52" s="70"/>
      <c r="D52" s="70">
        <v>258.94</v>
      </c>
      <c r="E52" s="50">
        <v>3</v>
      </c>
      <c r="F52" s="50">
        <v>3</v>
      </c>
      <c r="G52" s="56">
        <f t="shared" si="5"/>
        <v>0.77681999999999995</v>
      </c>
      <c r="H52" s="86"/>
      <c r="I52" s="117"/>
    </row>
    <row r="53" spans="1:22" ht="23.25" customHeight="1" x14ac:dyDescent="0.25">
      <c r="B53" s="54" t="s">
        <v>271</v>
      </c>
      <c r="C53" s="70"/>
      <c r="D53" s="70">
        <v>190</v>
      </c>
      <c r="E53" s="50">
        <v>6</v>
      </c>
      <c r="F53" s="50">
        <v>6</v>
      </c>
      <c r="G53" s="56">
        <f t="shared" si="5"/>
        <v>1.1399999999999999</v>
      </c>
      <c r="H53" s="86"/>
      <c r="I53" s="117"/>
      <c r="K53" s="930" t="s">
        <v>272</v>
      </c>
      <c r="L53" s="930"/>
      <c r="M53" s="930"/>
      <c r="N53" s="930"/>
      <c r="O53" s="930"/>
      <c r="P53" s="930"/>
      <c r="Q53" s="130">
        <f>Q40*Q49*Q50</f>
        <v>0</v>
      </c>
      <c r="R53" s="130">
        <f>R40*R49*R50</f>
        <v>0</v>
      </c>
      <c r="S53" s="130">
        <f>S40*S49*S50</f>
        <v>0</v>
      </c>
      <c r="T53" s="130">
        <f>Q53+R53+S53</f>
        <v>0</v>
      </c>
    </row>
    <row r="54" spans="1:22" ht="19.149999999999999" customHeight="1" x14ac:dyDescent="0.25">
      <c r="B54" s="54" t="s">
        <v>273</v>
      </c>
      <c r="C54" s="70"/>
      <c r="D54" s="70">
        <v>3500</v>
      </c>
      <c r="E54" s="50">
        <v>27</v>
      </c>
      <c r="F54" s="50">
        <v>27</v>
      </c>
      <c r="G54" s="56">
        <f t="shared" si="5"/>
        <v>94.5</v>
      </c>
      <c r="H54" s="86"/>
      <c r="I54" s="117"/>
    </row>
    <row r="55" spans="1:22" ht="28.15" customHeight="1" x14ac:dyDescent="0.25">
      <c r="B55" s="54" t="s">
        <v>274</v>
      </c>
      <c r="C55" s="70"/>
      <c r="D55" s="70">
        <v>3870.8</v>
      </c>
      <c r="E55" s="50">
        <v>8.0000000000000002E-3</v>
      </c>
      <c r="F55" s="50">
        <v>8.0000000000000002E-3</v>
      </c>
      <c r="G55" s="56">
        <f t="shared" si="5"/>
        <v>3.0966400000000005E-2</v>
      </c>
      <c r="H55" s="86"/>
      <c r="I55" s="117"/>
      <c r="K55" s="907" t="s">
        <v>140</v>
      </c>
      <c r="L55" s="907"/>
      <c r="M55" s="907"/>
      <c r="N55" s="907"/>
      <c r="O55" s="907"/>
      <c r="P55" s="907"/>
      <c r="Q55" s="907"/>
      <c r="R55" s="907"/>
      <c r="S55" s="907"/>
      <c r="T55" s="131" t="e">
        <f>U55/T53</f>
        <v>#DIV/0!</v>
      </c>
      <c r="U55" s="132">
        <v>0</v>
      </c>
      <c r="V55" s="132" t="s">
        <v>160</v>
      </c>
    </row>
    <row r="56" spans="1:22" ht="23.25" customHeight="1" x14ac:dyDescent="0.25">
      <c r="B56" s="86" t="s">
        <v>85</v>
      </c>
      <c r="C56" s="87" t="s">
        <v>86</v>
      </c>
      <c r="D56" s="87" t="s">
        <v>86</v>
      </c>
      <c r="E56" s="87" t="s">
        <v>86</v>
      </c>
      <c r="F56" s="87" t="s">
        <v>86</v>
      </c>
      <c r="G56" s="133">
        <f>SUM(G12:G55)</f>
        <v>330.40516539999999</v>
      </c>
      <c r="H56" s="86"/>
      <c r="I56" s="117"/>
      <c r="L56" s="91" t="s">
        <v>175</v>
      </c>
      <c r="M56" s="91"/>
      <c r="N56" s="94"/>
      <c r="O56" s="94"/>
      <c r="T56" s="131" t="e">
        <f>T53*T55</f>
        <v>#DIV/0!</v>
      </c>
    </row>
    <row r="57" spans="1:22" ht="19.149999999999999" customHeight="1" x14ac:dyDescent="0.25">
      <c r="E57" s="117"/>
      <c r="F57" s="117"/>
      <c r="G57" s="117"/>
      <c r="H57" s="117"/>
      <c r="I57" s="117"/>
      <c r="K57" s="98"/>
      <c r="L57" s="91" t="s">
        <v>145</v>
      </c>
      <c r="M57" s="98"/>
      <c r="N57" s="98"/>
      <c r="O57" s="98"/>
      <c r="Q57" s="100"/>
      <c r="R57" s="100"/>
      <c r="T57" s="134">
        <v>0</v>
      </c>
    </row>
    <row r="58" spans="1:22" ht="23.25" customHeight="1" x14ac:dyDescent="0.25">
      <c r="A58" s="925" t="s">
        <v>88</v>
      </c>
      <c r="B58" s="925"/>
      <c r="C58" s="925"/>
      <c r="D58" s="925"/>
      <c r="E58" s="925"/>
      <c r="F58" s="135"/>
      <c r="G58" s="136">
        <v>130</v>
      </c>
      <c r="H58" s="117"/>
      <c r="I58" s="117"/>
      <c r="K58" s="98"/>
      <c r="L58" s="91" t="s">
        <v>148</v>
      </c>
      <c r="M58" s="98"/>
      <c r="N58" s="98"/>
      <c r="O58" s="98"/>
      <c r="Q58" s="100"/>
      <c r="R58" s="100"/>
      <c r="T58" s="134">
        <v>0</v>
      </c>
    </row>
    <row r="59" spans="1:22" ht="23.25" customHeight="1" x14ac:dyDescent="0.25">
      <c r="A59" s="925" t="s">
        <v>266</v>
      </c>
      <c r="B59" s="925"/>
      <c r="C59" s="925"/>
      <c r="D59" s="925"/>
      <c r="E59" s="925"/>
      <c r="F59" s="135"/>
      <c r="G59" s="136">
        <v>365</v>
      </c>
      <c r="H59" s="117"/>
      <c r="I59" s="117"/>
    </row>
    <row r="60" spans="1:22" ht="17.25" customHeight="1" x14ac:dyDescent="0.2">
      <c r="A60" s="135" t="s">
        <v>275</v>
      </c>
      <c r="B60" s="137"/>
      <c r="C60" s="137"/>
      <c r="D60" s="137"/>
      <c r="G60" s="926">
        <f>G56*G58*G59*0.6</f>
        <v>9406635.0589379985</v>
      </c>
      <c r="H60" s="926"/>
      <c r="I60" s="138"/>
      <c r="J60" s="139"/>
      <c r="K60" s="140"/>
    </row>
    <row r="61" spans="1:22" x14ac:dyDescent="0.2">
      <c r="A61" s="135"/>
      <c r="B61" s="135"/>
      <c r="C61" s="135"/>
      <c r="D61" s="135"/>
      <c r="E61" s="135"/>
      <c r="F61" s="135"/>
      <c r="G61" s="135"/>
      <c r="H61" s="135"/>
      <c r="I61" s="135"/>
      <c r="J61" s="135"/>
    </row>
    <row r="63" spans="1:22" ht="15.75" customHeight="1" x14ac:dyDescent="0.25">
      <c r="A63" s="907" t="s">
        <v>140</v>
      </c>
      <c r="B63" s="907"/>
      <c r="C63" s="907"/>
      <c r="D63" s="907"/>
      <c r="E63" s="141"/>
      <c r="F63" s="141"/>
      <c r="G63" s="131">
        <f>J63/G60</f>
        <v>0</v>
      </c>
      <c r="I63" s="141"/>
      <c r="K63" s="132" t="s">
        <v>160</v>
      </c>
    </row>
    <row r="64" spans="1:22" ht="15.75" x14ac:dyDescent="0.25">
      <c r="B64" s="91" t="s">
        <v>142</v>
      </c>
      <c r="C64" s="91"/>
      <c r="D64" s="94"/>
      <c r="E64" s="94"/>
      <c r="G64" s="131">
        <f>G60*G63</f>
        <v>0</v>
      </c>
      <c r="H64" s="142"/>
    </row>
    <row r="65" spans="1:8" ht="15.75" x14ac:dyDescent="0.25">
      <c r="A65" s="98"/>
      <c r="B65" s="91" t="s">
        <v>145</v>
      </c>
      <c r="C65" s="98"/>
      <c r="D65" s="98"/>
      <c r="E65" s="98"/>
      <c r="G65" s="134">
        <v>500000</v>
      </c>
      <c r="H65" s="96" t="s">
        <v>146</v>
      </c>
    </row>
    <row r="66" spans="1:8" ht="15.75" x14ac:dyDescent="0.25">
      <c r="A66" s="98"/>
      <c r="B66" s="91" t="s">
        <v>148</v>
      </c>
      <c r="C66" s="98"/>
      <c r="D66" s="98"/>
      <c r="E66" s="98"/>
      <c r="G66" s="134">
        <v>6844887</v>
      </c>
      <c r="H66" s="96" t="s">
        <v>146</v>
      </c>
    </row>
    <row r="67" spans="1:8" ht="15.75" customHeight="1" x14ac:dyDescent="0.25">
      <c r="B67" s="910" t="s">
        <v>150</v>
      </c>
      <c r="C67" s="910"/>
      <c r="D67" s="910"/>
      <c r="E67" s="910"/>
    </row>
    <row r="68" spans="1:8" ht="16.899999999999999" customHeight="1" x14ac:dyDescent="0.25">
      <c r="B68" s="109" t="s">
        <v>749</v>
      </c>
    </row>
  </sheetData>
  <mergeCells count="40">
    <mergeCell ref="F1:J1"/>
    <mergeCell ref="A2:I2"/>
    <mergeCell ref="K2:S2"/>
    <mergeCell ref="A3:I3"/>
    <mergeCell ref="K3:S3"/>
    <mergeCell ref="A4:I4"/>
    <mergeCell ref="K4:S4"/>
    <mergeCell ref="O7:S7"/>
    <mergeCell ref="B8:B11"/>
    <mergeCell ref="C8:C11"/>
    <mergeCell ref="D8:D11"/>
    <mergeCell ref="E8:F10"/>
    <mergeCell ref="G8:G11"/>
    <mergeCell ref="H8:H11"/>
    <mergeCell ref="I8:I10"/>
    <mergeCell ref="K8:K9"/>
    <mergeCell ref="L8:L9"/>
    <mergeCell ref="M8:M9"/>
    <mergeCell ref="N8:P8"/>
    <mergeCell ref="Q8:S8"/>
    <mergeCell ref="E19:E20"/>
    <mergeCell ref="F19:F20"/>
    <mergeCell ref="G19:G20"/>
    <mergeCell ref="K40:L40"/>
    <mergeCell ref="K42:S42"/>
    <mergeCell ref="K43:S43"/>
    <mergeCell ref="K44:S44"/>
    <mergeCell ref="K45:S45"/>
    <mergeCell ref="K46:S46"/>
    <mergeCell ref="K47:S47"/>
    <mergeCell ref="K48:S48"/>
    <mergeCell ref="K49:P49"/>
    <mergeCell ref="K50:P50"/>
    <mergeCell ref="K53:P53"/>
    <mergeCell ref="K55:S55"/>
    <mergeCell ref="A58:E58"/>
    <mergeCell ref="A59:E59"/>
    <mergeCell ref="G60:H60"/>
    <mergeCell ref="A63:D63"/>
    <mergeCell ref="B67:E67"/>
  </mergeCells>
  <hyperlinks>
    <hyperlink ref="B40" r:id="rId1"/>
  </hyperlinks>
  <pageMargins left="1.1812499999999999" right="0" top="0.78749999999999998" bottom="0.78749999999999998" header="0.51180555555555496" footer="0.51180555555555496"/>
  <pageSetup paperSize="9" scale="65" firstPageNumber="0"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  <pageSetUpPr fitToPage="1"/>
  </sheetPr>
  <dimension ref="A1:AMK142"/>
  <sheetViews>
    <sheetView view="pageBreakPreview" topLeftCell="B1" zoomScale="70" zoomScaleNormal="65" zoomScalePageLayoutView="70" workbookViewId="0">
      <pane xSplit="1" ySplit="11" topLeftCell="C111" activePane="bottomRight" state="frozen"/>
      <selection activeCell="B1" sqref="B1"/>
      <selection pane="topRight" activeCell="C1" sqref="C1"/>
      <selection pane="bottomLeft" activeCell="B62" sqref="B62"/>
      <selection pane="bottomRight" activeCell="G95" sqref="G95"/>
    </sheetView>
  </sheetViews>
  <sheetFormatPr defaultRowHeight="12.75" x14ac:dyDescent="0.2"/>
  <cols>
    <col min="1" max="1" width="22.28515625" style="96" hidden="1" customWidth="1"/>
    <col min="2" max="2" width="39.28515625" style="96" customWidth="1"/>
    <col min="3" max="15" width="10.28515625" style="96" customWidth="1"/>
    <col min="16" max="16" width="11.28515625" style="96" customWidth="1"/>
    <col min="17" max="17" width="27.28515625" style="96" customWidth="1"/>
    <col min="18" max="19" width="11.5703125" style="121" hidden="1"/>
    <col min="20" max="20" width="28.28515625" style="121" hidden="1" customWidth="1"/>
    <col min="21" max="21" width="9.140625" style="121" customWidth="1"/>
    <col min="22" max="1025" width="9.140625" style="96" customWidth="1"/>
  </cols>
  <sheetData>
    <row r="1" spans="1:20" x14ac:dyDescent="0.2">
      <c r="I1" s="939" t="s">
        <v>276</v>
      </c>
      <c r="J1" s="939"/>
      <c r="K1" s="939"/>
      <c r="L1" s="939"/>
      <c r="M1" s="939"/>
      <c r="N1" s="939"/>
      <c r="O1" s="939"/>
      <c r="P1" s="939"/>
      <c r="Q1" s="939"/>
      <c r="T1" s="143" t="s">
        <v>276</v>
      </c>
    </row>
    <row r="2" spans="1:20" x14ac:dyDescent="0.2">
      <c r="A2" s="144"/>
      <c r="B2" s="144"/>
      <c r="J2" s="144"/>
      <c r="K2" s="144"/>
      <c r="L2" s="144"/>
      <c r="M2" s="144"/>
      <c r="N2" s="144"/>
      <c r="O2" s="144"/>
      <c r="P2" s="144"/>
      <c r="Q2" s="145"/>
      <c r="R2" s="145"/>
      <c r="S2" s="145"/>
      <c r="T2" s="145"/>
    </row>
    <row r="3" spans="1:20" ht="18.75" customHeight="1" x14ac:dyDescent="0.3">
      <c r="A3" s="943" t="s">
        <v>277</v>
      </c>
      <c r="B3" s="943"/>
      <c r="C3" s="943"/>
      <c r="D3" s="943"/>
      <c r="E3" s="943"/>
      <c r="F3" s="943"/>
      <c r="G3" s="943"/>
      <c r="H3" s="943"/>
      <c r="I3" s="943"/>
      <c r="J3" s="943"/>
      <c r="K3" s="943"/>
      <c r="L3" s="943"/>
      <c r="M3" s="943"/>
      <c r="N3" s="943"/>
      <c r="O3" s="943"/>
      <c r="P3" s="943"/>
      <c r="Q3" s="943"/>
      <c r="R3" s="943"/>
      <c r="S3" s="943"/>
      <c r="T3" s="943"/>
    </row>
    <row r="4" spans="1:20" x14ac:dyDescent="0.2">
      <c r="A4" s="944" t="s">
        <v>746</v>
      </c>
      <c r="B4" s="944"/>
      <c r="C4" s="944"/>
      <c r="D4" s="944"/>
      <c r="E4" s="944"/>
      <c r="F4" s="944"/>
      <c r="G4" s="944"/>
      <c r="H4" s="944"/>
      <c r="I4" s="944"/>
      <c r="J4" s="944"/>
      <c r="K4" s="944"/>
      <c r="L4" s="944"/>
      <c r="M4" s="944"/>
      <c r="N4" s="944"/>
      <c r="O4" s="944"/>
      <c r="P4" s="944"/>
      <c r="Q4" s="944"/>
      <c r="R4" s="944"/>
      <c r="S4" s="944"/>
      <c r="T4" s="944"/>
    </row>
    <row r="5" spans="1:20" ht="18" customHeight="1" x14ac:dyDescent="0.2">
      <c r="A5" s="945" t="s">
        <v>56</v>
      </c>
      <c r="B5" s="945"/>
      <c r="C5" s="945"/>
      <c r="D5" s="945"/>
      <c r="E5" s="945"/>
      <c r="F5" s="945"/>
      <c r="G5" s="945"/>
      <c r="H5" s="945"/>
      <c r="I5" s="945"/>
      <c r="J5" s="945"/>
      <c r="K5" s="945"/>
      <c r="L5" s="945"/>
      <c r="M5" s="945"/>
      <c r="N5" s="945"/>
      <c r="O5" s="945"/>
      <c r="P5" s="945"/>
      <c r="Q5" s="945"/>
      <c r="R5" s="945"/>
      <c r="S5" s="945"/>
      <c r="T5" s="945"/>
    </row>
    <row r="6" spans="1:20" x14ac:dyDescent="0.2">
      <c r="Q6" s="121"/>
      <c r="R6" s="146"/>
      <c r="S6" s="146"/>
      <c r="T6" s="146"/>
    </row>
    <row r="7" spans="1:20" x14ac:dyDescent="0.2">
      <c r="Q7" s="121"/>
    </row>
    <row r="8" spans="1:20" x14ac:dyDescent="0.2">
      <c r="Q8" s="121"/>
    </row>
    <row r="9" spans="1:20" ht="15.75" customHeight="1" x14ac:dyDescent="0.2">
      <c r="A9" s="147" t="s">
        <v>4</v>
      </c>
      <c r="B9" s="899" t="s">
        <v>278</v>
      </c>
      <c r="C9" s="899" t="s">
        <v>279</v>
      </c>
      <c r="D9" s="899"/>
      <c r="E9" s="899"/>
      <c r="F9" s="899"/>
      <c r="G9" s="899"/>
      <c r="H9" s="899"/>
      <c r="I9" s="899"/>
      <c r="J9" s="899"/>
      <c r="K9" s="6"/>
      <c r="L9" s="6"/>
      <c r="M9" s="6"/>
      <c r="N9" s="6"/>
      <c r="O9" s="6"/>
      <c r="P9" s="6"/>
      <c r="Q9" s="899" t="s">
        <v>280</v>
      </c>
      <c r="R9" s="148"/>
      <c r="S9" s="6"/>
      <c r="T9" s="6"/>
    </row>
    <row r="10" spans="1:20" ht="47.25" x14ac:dyDescent="0.2">
      <c r="A10" s="149"/>
      <c r="B10" s="899"/>
      <c r="C10" s="6" t="s">
        <v>281</v>
      </c>
      <c r="D10" s="30" t="s">
        <v>282</v>
      </c>
      <c r="E10" s="30" t="s">
        <v>283</v>
      </c>
      <c r="F10" s="30" t="s">
        <v>284</v>
      </c>
      <c r="G10" s="6" t="s">
        <v>285</v>
      </c>
      <c r="H10" s="6" t="s">
        <v>286</v>
      </c>
      <c r="I10" s="30" t="s">
        <v>287</v>
      </c>
      <c r="J10" s="30" t="s">
        <v>288</v>
      </c>
      <c r="K10" s="30" t="s">
        <v>289</v>
      </c>
      <c r="L10" s="30" t="s">
        <v>290</v>
      </c>
      <c r="M10" s="30" t="s">
        <v>291</v>
      </c>
      <c r="N10" s="30" t="s">
        <v>292</v>
      </c>
      <c r="O10" s="30" t="s">
        <v>293</v>
      </c>
      <c r="P10" s="30" t="s">
        <v>294</v>
      </c>
      <c r="Q10" s="899"/>
      <c r="R10" s="150"/>
      <c r="S10" s="150"/>
      <c r="T10" s="148"/>
    </row>
    <row r="11" spans="1:20" ht="15.75" customHeight="1" x14ac:dyDescent="0.2">
      <c r="A11" s="942" t="s">
        <v>295</v>
      </c>
      <c r="B11" s="942"/>
      <c r="C11" s="942"/>
      <c r="D11" s="942"/>
      <c r="E11" s="942"/>
      <c r="F11" s="942"/>
      <c r="G11" s="942"/>
      <c r="H11" s="942"/>
      <c r="I11" s="942"/>
      <c r="J11" s="942"/>
      <c r="K11" s="942"/>
      <c r="L11" s="942"/>
      <c r="M11" s="942"/>
      <c r="N11" s="942"/>
      <c r="O11" s="942"/>
      <c r="P11" s="942"/>
      <c r="Q11" s="942"/>
      <c r="R11" s="942"/>
      <c r="S11" s="942"/>
      <c r="T11" s="942"/>
    </row>
    <row r="12" spans="1:20" ht="15" x14ac:dyDescent="0.25">
      <c r="A12" s="151" t="s">
        <v>296</v>
      </c>
      <c r="B12" s="151" t="s">
        <v>750</v>
      </c>
      <c r="C12" s="151"/>
      <c r="D12" s="151">
        <v>276.39999999999998</v>
      </c>
      <c r="E12" s="151"/>
      <c r="F12" s="151"/>
      <c r="G12" s="86"/>
      <c r="H12" s="86"/>
      <c r="I12" s="151"/>
      <c r="J12" s="152"/>
      <c r="K12" s="152"/>
      <c r="L12" s="152"/>
      <c r="M12" s="152"/>
      <c r="N12" s="152"/>
      <c r="O12" s="153"/>
      <c r="P12" s="154"/>
      <c r="Q12" s="155">
        <f t="shared" ref="Q12:Q43" si="0">SUM(C12:P12)</f>
        <v>276.39999999999998</v>
      </c>
      <c r="R12" s="87"/>
      <c r="S12" s="87"/>
      <c r="T12" s="87"/>
    </row>
    <row r="13" spans="1:20" ht="15" x14ac:dyDescent="0.25">
      <c r="A13" s="156"/>
      <c r="B13" s="157" t="s">
        <v>751</v>
      </c>
      <c r="C13" s="157"/>
      <c r="D13" s="157">
        <v>549.70000000000005</v>
      </c>
      <c r="E13" s="157"/>
      <c r="F13" s="157"/>
      <c r="G13" s="158"/>
      <c r="H13" s="158"/>
      <c r="I13" s="159"/>
      <c r="J13" s="160"/>
      <c r="K13" s="160"/>
      <c r="L13" s="160"/>
      <c r="M13" s="160"/>
      <c r="N13" s="160"/>
      <c r="O13" s="161"/>
      <c r="P13" s="160"/>
      <c r="Q13" s="155">
        <f t="shared" si="0"/>
        <v>549.70000000000005</v>
      </c>
      <c r="R13" s="162"/>
      <c r="S13" s="162"/>
      <c r="T13" s="163"/>
    </row>
    <row r="14" spans="1:20" ht="15" x14ac:dyDescent="0.25">
      <c r="A14" s="151"/>
      <c r="B14" s="157" t="s">
        <v>752</v>
      </c>
      <c r="C14" s="151"/>
      <c r="D14" s="151">
        <v>1105</v>
      </c>
      <c r="E14" s="151"/>
      <c r="F14" s="151"/>
      <c r="G14" s="86"/>
      <c r="H14" s="86"/>
      <c r="I14" s="151"/>
      <c r="J14" s="164"/>
      <c r="K14" s="164"/>
      <c r="L14" s="164"/>
      <c r="M14" s="152"/>
      <c r="N14" s="152"/>
      <c r="O14" s="153"/>
      <c r="P14" s="154"/>
      <c r="Q14" s="155">
        <f t="shared" si="0"/>
        <v>1105</v>
      </c>
      <c r="R14" s="87"/>
      <c r="S14" s="87"/>
      <c r="T14" s="87"/>
    </row>
    <row r="15" spans="1:20" ht="15" x14ac:dyDescent="0.25">
      <c r="A15" s="151"/>
      <c r="B15" s="157"/>
      <c r="C15" s="151"/>
      <c r="D15" s="151"/>
      <c r="E15" s="151"/>
      <c r="F15" s="151"/>
      <c r="G15" s="86"/>
      <c r="H15" s="86"/>
      <c r="I15" s="151"/>
      <c r="J15" s="154"/>
      <c r="K15" s="154"/>
      <c r="L15" s="154"/>
      <c r="M15" s="160"/>
      <c r="N15" s="160"/>
      <c r="O15" s="161"/>
      <c r="P15" s="160"/>
      <c r="Q15" s="155">
        <f t="shared" si="0"/>
        <v>0</v>
      </c>
      <c r="R15" s="87"/>
      <c r="S15" s="87"/>
      <c r="T15" s="87"/>
    </row>
    <row r="16" spans="1:20" ht="15" x14ac:dyDescent="0.25">
      <c r="A16" s="151"/>
      <c r="B16" s="157"/>
      <c r="C16" s="151"/>
      <c r="D16" s="151"/>
      <c r="E16" s="151"/>
      <c r="F16" s="151"/>
      <c r="G16" s="86"/>
      <c r="H16" s="86"/>
      <c r="I16" s="151"/>
      <c r="J16" s="154"/>
      <c r="K16" s="154"/>
      <c r="L16" s="154"/>
      <c r="M16" s="165"/>
      <c r="N16" s="165"/>
      <c r="O16" s="165"/>
      <c r="P16" s="166"/>
      <c r="Q16" s="155">
        <f t="shared" si="0"/>
        <v>0</v>
      </c>
      <c r="R16" s="87"/>
      <c r="S16" s="87"/>
      <c r="T16" s="87"/>
    </row>
    <row r="17" spans="1:20" ht="15" x14ac:dyDescent="0.25">
      <c r="A17" s="151"/>
      <c r="B17" s="157"/>
      <c r="C17" s="151"/>
      <c r="D17" s="151"/>
      <c r="E17" s="151"/>
      <c r="F17" s="151"/>
      <c r="G17" s="86"/>
      <c r="H17" s="86"/>
      <c r="I17" s="151"/>
      <c r="J17" s="154"/>
      <c r="K17" s="154"/>
      <c r="L17" s="154"/>
      <c r="M17" s="165"/>
      <c r="N17" s="165"/>
      <c r="O17" s="165"/>
      <c r="P17" s="165"/>
      <c r="Q17" s="155">
        <f t="shared" si="0"/>
        <v>0</v>
      </c>
      <c r="R17" s="87"/>
      <c r="S17" s="87"/>
      <c r="T17" s="87"/>
    </row>
    <row r="18" spans="1:20" ht="15" x14ac:dyDescent="0.25">
      <c r="A18" s="151"/>
      <c r="B18" s="151"/>
      <c r="C18" s="151"/>
      <c r="D18" s="151"/>
      <c r="E18" s="151"/>
      <c r="F18" s="151"/>
      <c r="G18" s="86"/>
      <c r="H18" s="86"/>
      <c r="I18" s="151"/>
      <c r="J18" s="154"/>
      <c r="K18" s="154"/>
      <c r="L18" s="154"/>
      <c r="M18" s="165"/>
      <c r="N18" s="165"/>
      <c r="O18" s="165"/>
      <c r="P18" s="165"/>
      <c r="Q18" s="155">
        <f t="shared" si="0"/>
        <v>0</v>
      </c>
      <c r="R18" s="87"/>
      <c r="S18" s="87"/>
      <c r="T18" s="87"/>
    </row>
    <row r="19" spans="1:20" ht="15" x14ac:dyDescent="0.25">
      <c r="A19" s="151"/>
      <c r="B19" s="151"/>
      <c r="C19" s="151"/>
      <c r="D19" s="151"/>
      <c r="E19" s="151"/>
      <c r="F19" s="151"/>
      <c r="G19" s="86"/>
      <c r="H19" s="86"/>
      <c r="I19" s="151"/>
      <c r="J19" s="154"/>
      <c r="K19" s="154"/>
      <c r="L19" s="154"/>
      <c r="M19" s="165"/>
      <c r="N19" s="165"/>
      <c r="O19" s="165"/>
      <c r="P19" s="165"/>
      <c r="Q19" s="155">
        <f t="shared" si="0"/>
        <v>0</v>
      </c>
      <c r="R19" s="87"/>
      <c r="S19" s="87"/>
      <c r="T19" s="87"/>
    </row>
    <row r="20" spans="1:20" ht="15" x14ac:dyDescent="0.25">
      <c r="A20" s="151"/>
      <c r="B20" s="151"/>
      <c r="C20" s="151"/>
      <c r="D20" s="151"/>
      <c r="E20" s="151"/>
      <c r="F20" s="151"/>
      <c r="G20" s="86"/>
      <c r="H20" s="86"/>
      <c r="I20" s="151"/>
      <c r="J20" s="154"/>
      <c r="K20" s="154"/>
      <c r="L20" s="154"/>
      <c r="M20" s="165"/>
      <c r="N20" s="165"/>
      <c r="O20" s="165"/>
      <c r="P20" s="165"/>
      <c r="Q20" s="155">
        <f t="shared" si="0"/>
        <v>0</v>
      </c>
      <c r="R20" s="87"/>
      <c r="S20" s="87"/>
      <c r="T20" s="87"/>
    </row>
    <row r="21" spans="1:20" ht="15" x14ac:dyDescent="0.25">
      <c r="A21" s="151"/>
      <c r="B21" s="151"/>
      <c r="C21" s="151"/>
      <c r="D21" s="151"/>
      <c r="E21" s="151"/>
      <c r="F21" s="151"/>
      <c r="G21" s="86"/>
      <c r="H21" s="86"/>
      <c r="I21" s="151"/>
      <c r="J21" s="154"/>
      <c r="K21" s="154"/>
      <c r="L21" s="154"/>
      <c r="M21" s="165"/>
      <c r="N21" s="165"/>
      <c r="O21" s="165"/>
      <c r="P21" s="165"/>
      <c r="Q21" s="155">
        <f t="shared" si="0"/>
        <v>0</v>
      </c>
      <c r="R21" s="87"/>
      <c r="S21" s="87"/>
      <c r="T21" s="87"/>
    </row>
    <row r="22" spans="1:20" ht="15" x14ac:dyDescent="0.25">
      <c r="A22" s="151"/>
      <c r="B22" s="151"/>
      <c r="C22" s="151"/>
      <c r="D22" s="151"/>
      <c r="E22" s="151"/>
      <c r="F22" s="151"/>
      <c r="G22" s="86"/>
      <c r="H22" s="86"/>
      <c r="I22" s="151"/>
      <c r="J22" s="154"/>
      <c r="K22" s="154"/>
      <c r="L22" s="154"/>
      <c r="M22" s="165"/>
      <c r="N22" s="165"/>
      <c r="O22" s="165"/>
      <c r="P22" s="165"/>
      <c r="Q22" s="155">
        <f t="shared" si="0"/>
        <v>0</v>
      </c>
      <c r="R22" s="87"/>
      <c r="S22" s="87"/>
      <c r="T22" s="87"/>
    </row>
    <row r="23" spans="1:20" ht="15" x14ac:dyDescent="0.25">
      <c r="A23" s="151"/>
      <c r="B23" s="151"/>
      <c r="C23" s="151"/>
      <c r="D23" s="151"/>
      <c r="E23" s="151"/>
      <c r="F23" s="151"/>
      <c r="G23" s="86"/>
      <c r="H23" s="86"/>
      <c r="I23" s="151"/>
      <c r="J23" s="154"/>
      <c r="K23" s="154"/>
      <c r="L23" s="154"/>
      <c r="M23" s="165"/>
      <c r="N23" s="165"/>
      <c r="O23" s="165"/>
      <c r="P23" s="165"/>
      <c r="Q23" s="155">
        <f t="shared" si="0"/>
        <v>0</v>
      </c>
      <c r="R23" s="87"/>
      <c r="S23" s="87"/>
      <c r="T23" s="87"/>
    </row>
    <row r="24" spans="1:20" ht="15" x14ac:dyDescent="0.25">
      <c r="A24" s="151"/>
      <c r="B24" s="151"/>
      <c r="C24" s="151"/>
      <c r="D24" s="151"/>
      <c r="E24" s="151"/>
      <c r="F24" s="151"/>
      <c r="G24" s="86"/>
      <c r="H24" s="86"/>
      <c r="I24" s="151"/>
      <c r="J24" s="154"/>
      <c r="K24" s="154"/>
      <c r="L24" s="154"/>
      <c r="M24" s="165"/>
      <c r="N24" s="165"/>
      <c r="O24" s="165"/>
      <c r="P24" s="165"/>
      <c r="Q24" s="155">
        <f t="shared" si="0"/>
        <v>0</v>
      </c>
      <c r="R24" s="87"/>
      <c r="S24" s="87"/>
      <c r="T24" s="87"/>
    </row>
    <row r="25" spans="1:20" ht="15" x14ac:dyDescent="0.25">
      <c r="A25" s="151"/>
      <c r="B25" s="151"/>
      <c r="C25" s="151"/>
      <c r="D25" s="151"/>
      <c r="E25" s="151"/>
      <c r="F25" s="151"/>
      <c r="G25" s="86"/>
      <c r="H25" s="86"/>
      <c r="I25" s="151"/>
      <c r="J25" s="154"/>
      <c r="K25" s="154"/>
      <c r="L25" s="154"/>
      <c r="M25" s="165"/>
      <c r="N25" s="165"/>
      <c r="O25" s="165"/>
      <c r="P25" s="165"/>
      <c r="Q25" s="155">
        <f t="shared" si="0"/>
        <v>0</v>
      </c>
      <c r="R25" s="87"/>
      <c r="S25" s="87"/>
      <c r="T25" s="87"/>
    </row>
    <row r="26" spans="1:20" ht="15" x14ac:dyDescent="0.25">
      <c r="A26" s="151"/>
      <c r="B26" s="151"/>
      <c r="C26" s="151"/>
      <c r="D26" s="151"/>
      <c r="E26" s="151"/>
      <c r="F26" s="151"/>
      <c r="G26" s="86"/>
      <c r="H26" s="86"/>
      <c r="I26" s="151"/>
      <c r="J26" s="154"/>
      <c r="K26" s="154"/>
      <c r="L26" s="154"/>
      <c r="M26" s="165"/>
      <c r="N26" s="165"/>
      <c r="O26" s="165"/>
      <c r="P26" s="165"/>
      <c r="Q26" s="155">
        <f t="shared" si="0"/>
        <v>0</v>
      </c>
      <c r="R26" s="87"/>
      <c r="S26" s="87"/>
      <c r="T26" s="87"/>
    </row>
    <row r="27" spans="1:20" ht="15" x14ac:dyDescent="0.25">
      <c r="A27" s="151"/>
      <c r="B27" s="151"/>
      <c r="C27" s="151"/>
      <c r="D27" s="151"/>
      <c r="E27" s="151"/>
      <c r="F27" s="151"/>
      <c r="G27" s="86"/>
      <c r="H27" s="86"/>
      <c r="I27" s="151"/>
      <c r="J27" s="154"/>
      <c r="K27" s="154"/>
      <c r="L27" s="154"/>
      <c r="M27" s="165"/>
      <c r="N27" s="165"/>
      <c r="O27" s="165"/>
      <c r="P27" s="165"/>
      <c r="Q27" s="155">
        <f t="shared" si="0"/>
        <v>0</v>
      </c>
      <c r="R27" s="87"/>
      <c r="S27" s="87"/>
      <c r="T27" s="87"/>
    </row>
    <row r="28" spans="1:20" ht="15" x14ac:dyDescent="0.25">
      <c r="A28" s="151"/>
      <c r="B28" s="151"/>
      <c r="C28" s="151"/>
      <c r="D28" s="151"/>
      <c r="E28" s="151"/>
      <c r="F28" s="151"/>
      <c r="G28" s="86"/>
      <c r="H28" s="86"/>
      <c r="I28" s="151"/>
      <c r="J28" s="154"/>
      <c r="K28" s="154"/>
      <c r="L28" s="154"/>
      <c r="M28" s="165"/>
      <c r="N28" s="165"/>
      <c r="O28" s="165"/>
      <c r="P28" s="165"/>
      <c r="Q28" s="155">
        <f t="shared" si="0"/>
        <v>0</v>
      </c>
      <c r="R28" s="87"/>
      <c r="S28" s="87"/>
      <c r="T28" s="87"/>
    </row>
    <row r="29" spans="1:20" ht="15" x14ac:dyDescent="0.25">
      <c r="A29" s="151"/>
      <c r="B29" s="151"/>
      <c r="C29" s="151"/>
      <c r="D29" s="151"/>
      <c r="E29" s="151"/>
      <c r="F29" s="151"/>
      <c r="G29" s="86"/>
      <c r="H29" s="86"/>
      <c r="I29" s="151"/>
      <c r="J29" s="154"/>
      <c r="K29" s="154"/>
      <c r="L29" s="154"/>
      <c r="M29" s="165"/>
      <c r="N29" s="165"/>
      <c r="O29" s="165"/>
      <c r="P29" s="165"/>
      <c r="Q29" s="155">
        <f t="shared" si="0"/>
        <v>0</v>
      </c>
      <c r="R29" s="87"/>
      <c r="S29" s="87"/>
      <c r="T29" s="87"/>
    </row>
    <row r="30" spans="1:20" ht="15" x14ac:dyDescent="0.25">
      <c r="A30" s="151"/>
      <c r="B30" s="151"/>
      <c r="C30" s="151"/>
      <c r="D30" s="151"/>
      <c r="E30" s="151"/>
      <c r="F30" s="151"/>
      <c r="G30" s="86"/>
      <c r="H30" s="86"/>
      <c r="I30" s="151"/>
      <c r="J30" s="154"/>
      <c r="K30" s="154"/>
      <c r="L30" s="154"/>
      <c r="M30" s="165"/>
      <c r="N30" s="165"/>
      <c r="O30" s="165"/>
      <c r="P30" s="165"/>
      <c r="Q30" s="155">
        <f t="shared" si="0"/>
        <v>0</v>
      </c>
      <c r="R30" s="87"/>
      <c r="S30" s="87"/>
      <c r="T30" s="87"/>
    </row>
    <row r="31" spans="1:20" ht="15" x14ac:dyDescent="0.25">
      <c r="A31" s="151"/>
      <c r="B31" s="151"/>
      <c r="C31" s="151"/>
      <c r="D31" s="151"/>
      <c r="E31" s="151"/>
      <c r="F31" s="151"/>
      <c r="G31" s="86"/>
      <c r="H31" s="86"/>
      <c r="I31" s="151"/>
      <c r="J31" s="154"/>
      <c r="K31" s="154"/>
      <c r="L31" s="154"/>
      <c r="M31" s="165"/>
      <c r="N31" s="165"/>
      <c r="O31" s="165"/>
      <c r="P31" s="165"/>
      <c r="Q31" s="155">
        <f t="shared" si="0"/>
        <v>0</v>
      </c>
      <c r="R31" s="87"/>
      <c r="S31" s="87"/>
      <c r="T31" s="87"/>
    </row>
    <row r="32" spans="1:20" ht="15" x14ac:dyDescent="0.25">
      <c r="A32" s="151"/>
      <c r="B32" s="151"/>
      <c r="C32" s="151"/>
      <c r="D32" s="151"/>
      <c r="E32" s="151"/>
      <c r="F32" s="151"/>
      <c r="G32" s="86"/>
      <c r="H32" s="86"/>
      <c r="I32" s="151"/>
      <c r="J32" s="154"/>
      <c r="K32" s="154"/>
      <c r="L32" s="154"/>
      <c r="M32" s="165"/>
      <c r="N32" s="165"/>
      <c r="O32" s="165"/>
      <c r="P32" s="165"/>
      <c r="Q32" s="155">
        <f t="shared" si="0"/>
        <v>0</v>
      </c>
      <c r="R32" s="87"/>
      <c r="S32" s="87"/>
      <c r="T32" s="87"/>
    </row>
    <row r="33" spans="1:20" ht="15" x14ac:dyDescent="0.25">
      <c r="A33" s="151"/>
      <c r="B33" s="151"/>
      <c r="C33" s="151"/>
      <c r="D33" s="151"/>
      <c r="E33" s="151"/>
      <c r="F33" s="151"/>
      <c r="G33" s="86"/>
      <c r="H33" s="86"/>
      <c r="I33" s="151"/>
      <c r="J33" s="154"/>
      <c r="K33" s="154"/>
      <c r="L33" s="154"/>
      <c r="M33" s="165"/>
      <c r="N33" s="165"/>
      <c r="O33" s="165"/>
      <c r="P33" s="165"/>
      <c r="Q33" s="155">
        <f t="shared" si="0"/>
        <v>0</v>
      </c>
      <c r="R33" s="87"/>
      <c r="S33" s="87"/>
      <c r="T33" s="87"/>
    </row>
    <row r="34" spans="1:20" ht="15" x14ac:dyDescent="0.25">
      <c r="A34" s="151"/>
      <c r="B34" s="151"/>
      <c r="C34" s="151"/>
      <c r="D34" s="151"/>
      <c r="E34" s="151"/>
      <c r="F34" s="151"/>
      <c r="G34" s="86"/>
      <c r="H34" s="86"/>
      <c r="I34" s="151"/>
      <c r="J34" s="154"/>
      <c r="K34" s="154"/>
      <c r="L34" s="154"/>
      <c r="M34" s="165"/>
      <c r="N34" s="165"/>
      <c r="O34" s="165"/>
      <c r="P34" s="165"/>
      <c r="Q34" s="155">
        <f t="shared" si="0"/>
        <v>0</v>
      </c>
      <c r="R34" s="87"/>
      <c r="S34" s="87"/>
      <c r="T34" s="87"/>
    </row>
    <row r="35" spans="1:20" ht="15" x14ac:dyDescent="0.25">
      <c r="A35" s="151"/>
      <c r="B35" s="151"/>
      <c r="C35" s="151"/>
      <c r="D35" s="151"/>
      <c r="E35" s="151"/>
      <c r="F35" s="151"/>
      <c r="G35" s="86"/>
      <c r="H35" s="86"/>
      <c r="I35" s="151"/>
      <c r="J35" s="154"/>
      <c r="K35" s="154"/>
      <c r="L35" s="154"/>
      <c r="M35" s="165"/>
      <c r="N35" s="165"/>
      <c r="O35" s="165"/>
      <c r="P35" s="165"/>
      <c r="Q35" s="155">
        <f t="shared" si="0"/>
        <v>0</v>
      </c>
      <c r="R35" s="87"/>
      <c r="S35" s="87"/>
      <c r="T35" s="87"/>
    </row>
    <row r="36" spans="1:20" ht="15" x14ac:dyDescent="0.25">
      <c r="A36" s="151"/>
      <c r="B36" s="151"/>
      <c r="C36" s="151"/>
      <c r="D36" s="151"/>
      <c r="E36" s="151"/>
      <c r="F36" s="151"/>
      <c r="G36" s="86"/>
      <c r="H36" s="86"/>
      <c r="I36" s="151"/>
      <c r="J36" s="154"/>
      <c r="K36" s="154"/>
      <c r="L36" s="154"/>
      <c r="M36" s="165"/>
      <c r="N36" s="165"/>
      <c r="O36" s="165"/>
      <c r="P36" s="165"/>
      <c r="Q36" s="155">
        <f t="shared" si="0"/>
        <v>0</v>
      </c>
      <c r="R36" s="87"/>
      <c r="S36" s="87"/>
      <c r="T36" s="87"/>
    </row>
    <row r="37" spans="1:20" ht="15" x14ac:dyDescent="0.25">
      <c r="A37" s="151"/>
      <c r="B37" s="151"/>
      <c r="C37" s="151"/>
      <c r="D37" s="151"/>
      <c r="E37" s="151"/>
      <c r="F37" s="151"/>
      <c r="G37" s="86"/>
      <c r="H37" s="86"/>
      <c r="I37" s="151"/>
      <c r="J37" s="154"/>
      <c r="K37" s="154"/>
      <c r="L37" s="154"/>
      <c r="M37" s="165"/>
      <c r="N37" s="165"/>
      <c r="O37" s="165"/>
      <c r="P37" s="165"/>
      <c r="Q37" s="155">
        <f t="shared" si="0"/>
        <v>0</v>
      </c>
      <c r="R37" s="87"/>
      <c r="S37" s="87"/>
      <c r="T37" s="87"/>
    </row>
    <row r="38" spans="1:20" ht="15" x14ac:dyDescent="0.25">
      <c r="A38" s="151"/>
      <c r="B38" s="151"/>
      <c r="C38" s="151"/>
      <c r="D38" s="151"/>
      <c r="E38" s="151"/>
      <c r="F38" s="151"/>
      <c r="G38" s="86"/>
      <c r="H38" s="86"/>
      <c r="I38" s="151"/>
      <c r="J38" s="154"/>
      <c r="K38" s="154"/>
      <c r="L38" s="154"/>
      <c r="M38" s="165"/>
      <c r="N38" s="165"/>
      <c r="O38" s="165"/>
      <c r="P38" s="165"/>
      <c r="Q38" s="155">
        <f t="shared" si="0"/>
        <v>0</v>
      </c>
      <c r="R38" s="87"/>
      <c r="S38" s="87"/>
      <c r="T38" s="87"/>
    </row>
    <row r="39" spans="1:20" ht="15" x14ac:dyDescent="0.25">
      <c r="A39" s="151"/>
      <c r="B39" s="151"/>
      <c r="C39" s="151"/>
      <c r="D39" s="151"/>
      <c r="E39" s="151"/>
      <c r="F39" s="151"/>
      <c r="G39" s="86"/>
      <c r="H39" s="86"/>
      <c r="I39" s="151"/>
      <c r="J39" s="154"/>
      <c r="K39" s="154"/>
      <c r="L39" s="154"/>
      <c r="M39" s="165"/>
      <c r="N39" s="165"/>
      <c r="O39" s="165"/>
      <c r="P39" s="165"/>
      <c r="Q39" s="155">
        <f t="shared" si="0"/>
        <v>0</v>
      </c>
      <c r="R39" s="87"/>
      <c r="S39" s="87"/>
      <c r="T39" s="87"/>
    </row>
    <row r="40" spans="1:20" ht="15" x14ac:dyDescent="0.25">
      <c r="A40" s="151"/>
      <c r="B40" s="151"/>
      <c r="C40" s="151"/>
      <c r="D40" s="151"/>
      <c r="E40" s="151"/>
      <c r="F40" s="151"/>
      <c r="G40" s="86"/>
      <c r="H40" s="86"/>
      <c r="I40" s="151"/>
      <c r="J40" s="154"/>
      <c r="K40" s="154"/>
      <c r="L40" s="154"/>
      <c r="M40" s="165"/>
      <c r="N40" s="165"/>
      <c r="O40" s="165"/>
      <c r="P40" s="165"/>
      <c r="Q40" s="155">
        <f t="shared" si="0"/>
        <v>0</v>
      </c>
      <c r="R40" s="87"/>
      <c r="S40" s="87"/>
      <c r="T40" s="87"/>
    </row>
    <row r="41" spans="1:20" ht="15" x14ac:dyDescent="0.25">
      <c r="A41" s="151"/>
      <c r="B41" s="151"/>
      <c r="C41" s="151"/>
      <c r="D41" s="151"/>
      <c r="E41" s="151"/>
      <c r="F41" s="151"/>
      <c r="G41" s="86"/>
      <c r="H41" s="86"/>
      <c r="I41" s="151"/>
      <c r="J41" s="154"/>
      <c r="K41" s="154"/>
      <c r="L41" s="154"/>
      <c r="M41" s="165"/>
      <c r="N41" s="165"/>
      <c r="O41" s="165"/>
      <c r="P41" s="165"/>
      <c r="Q41" s="155">
        <f t="shared" si="0"/>
        <v>0</v>
      </c>
      <c r="R41" s="87"/>
      <c r="S41" s="87"/>
      <c r="T41" s="87"/>
    </row>
    <row r="42" spans="1:20" ht="15" x14ac:dyDescent="0.25">
      <c r="A42" s="151"/>
      <c r="B42" s="151"/>
      <c r="C42" s="151"/>
      <c r="D42" s="151"/>
      <c r="E42" s="151"/>
      <c r="F42" s="151"/>
      <c r="G42" s="86"/>
      <c r="H42" s="86"/>
      <c r="I42" s="151"/>
      <c r="J42" s="154"/>
      <c r="K42" s="154"/>
      <c r="L42" s="154"/>
      <c r="M42" s="165"/>
      <c r="N42" s="165"/>
      <c r="O42" s="165"/>
      <c r="P42" s="165"/>
      <c r="Q42" s="155">
        <f t="shared" si="0"/>
        <v>0</v>
      </c>
      <c r="R42" s="87"/>
      <c r="S42" s="87"/>
      <c r="T42" s="87"/>
    </row>
    <row r="43" spans="1:20" ht="15" x14ac:dyDescent="0.25">
      <c r="A43" s="151"/>
      <c r="B43" s="151"/>
      <c r="C43" s="151"/>
      <c r="D43" s="151"/>
      <c r="E43" s="151"/>
      <c r="F43" s="151"/>
      <c r="G43" s="86"/>
      <c r="H43" s="86"/>
      <c r="I43" s="151"/>
      <c r="J43" s="154"/>
      <c r="K43" s="154"/>
      <c r="L43" s="154"/>
      <c r="M43" s="165"/>
      <c r="N43" s="165"/>
      <c r="O43" s="165"/>
      <c r="P43" s="165"/>
      <c r="Q43" s="155">
        <f t="shared" si="0"/>
        <v>0</v>
      </c>
      <c r="R43" s="87"/>
      <c r="S43" s="87"/>
      <c r="T43" s="87"/>
    </row>
    <row r="44" spans="1:20" ht="15" x14ac:dyDescent="0.25">
      <c r="A44" s="151"/>
      <c r="B44" s="151"/>
      <c r="C44" s="151"/>
      <c r="D44" s="151"/>
      <c r="E44" s="151"/>
      <c r="F44" s="151"/>
      <c r="G44" s="86"/>
      <c r="H44" s="86"/>
      <c r="I44" s="151"/>
      <c r="J44" s="154"/>
      <c r="K44" s="154"/>
      <c r="L44" s="154"/>
      <c r="M44" s="165"/>
      <c r="N44" s="165"/>
      <c r="O44" s="165"/>
      <c r="P44" s="165"/>
      <c r="Q44" s="155">
        <f t="shared" ref="Q44:Q75" si="1">SUM(C44:P44)</f>
        <v>0</v>
      </c>
      <c r="R44" s="87"/>
      <c r="S44" s="87"/>
      <c r="T44" s="87"/>
    </row>
    <row r="45" spans="1:20" ht="15" x14ac:dyDescent="0.25">
      <c r="A45" s="151"/>
      <c r="B45" s="151"/>
      <c r="C45" s="151"/>
      <c r="D45" s="151"/>
      <c r="E45" s="151"/>
      <c r="F45" s="151"/>
      <c r="G45" s="86"/>
      <c r="H45" s="86"/>
      <c r="I45" s="151"/>
      <c r="J45" s="154"/>
      <c r="K45" s="154"/>
      <c r="L45" s="154"/>
      <c r="M45" s="165"/>
      <c r="N45" s="165"/>
      <c r="O45" s="165"/>
      <c r="P45" s="165"/>
      <c r="Q45" s="155">
        <f t="shared" si="1"/>
        <v>0</v>
      </c>
      <c r="R45" s="87"/>
      <c r="S45" s="87"/>
      <c r="T45" s="87"/>
    </row>
    <row r="46" spans="1:20" ht="15" x14ac:dyDescent="0.25">
      <c r="A46" s="151"/>
      <c r="B46" s="151"/>
      <c r="C46" s="151"/>
      <c r="D46" s="151"/>
      <c r="E46" s="151"/>
      <c r="F46" s="151"/>
      <c r="G46" s="86"/>
      <c r="H46" s="86"/>
      <c r="I46" s="151"/>
      <c r="J46" s="154"/>
      <c r="K46" s="154"/>
      <c r="L46" s="154"/>
      <c r="M46" s="165"/>
      <c r="N46" s="165"/>
      <c r="O46" s="165"/>
      <c r="P46" s="165"/>
      <c r="Q46" s="155">
        <f t="shared" si="1"/>
        <v>0</v>
      </c>
      <c r="R46" s="87"/>
      <c r="S46" s="87"/>
      <c r="T46" s="87"/>
    </row>
    <row r="47" spans="1:20" ht="15" x14ac:dyDescent="0.25">
      <c r="A47" s="151"/>
      <c r="B47" s="151"/>
      <c r="C47" s="151"/>
      <c r="D47" s="151"/>
      <c r="E47" s="151"/>
      <c r="F47" s="151"/>
      <c r="G47" s="86"/>
      <c r="H47" s="86"/>
      <c r="I47" s="151"/>
      <c r="J47" s="154"/>
      <c r="K47" s="154"/>
      <c r="L47" s="154"/>
      <c r="M47" s="165"/>
      <c r="N47" s="165"/>
      <c r="O47" s="165"/>
      <c r="P47" s="165"/>
      <c r="Q47" s="155">
        <f t="shared" si="1"/>
        <v>0</v>
      </c>
      <c r="R47" s="87"/>
      <c r="S47" s="87"/>
      <c r="T47" s="87"/>
    </row>
    <row r="48" spans="1:20" ht="15" x14ac:dyDescent="0.25">
      <c r="A48" s="151"/>
      <c r="B48" s="151"/>
      <c r="C48" s="151"/>
      <c r="D48" s="151"/>
      <c r="E48" s="151"/>
      <c r="F48" s="151"/>
      <c r="G48" s="86"/>
      <c r="H48" s="86"/>
      <c r="I48" s="151"/>
      <c r="J48" s="154"/>
      <c r="K48" s="154"/>
      <c r="L48" s="154"/>
      <c r="M48" s="165"/>
      <c r="N48" s="165"/>
      <c r="O48" s="165"/>
      <c r="P48" s="165"/>
      <c r="Q48" s="155">
        <f t="shared" si="1"/>
        <v>0</v>
      </c>
      <c r="R48" s="87"/>
      <c r="S48" s="87"/>
      <c r="T48" s="87"/>
    </row>
    <row r="49" spans="1:20" ht="15" x14ac:dyDescent="0.25">
      <c r="A49" s="151"/>
      <c r="B49" s="151"/>
      <c r="C49" s="151"/>
      <c r="D49" s="151"/>
      <c r="E49" s="151"/>
      <c r="F49" s="151"/>
      <c r="G49" s="86"/>
      <c r="H49" s="86"/>
      <c r="I49" s="151"/>
      <c r="J49" s="154"/>
      <c r="K49" s="154"/>
      <c r="L49" s="154"/>
      <c r="M49" s="165"/>
      <c r="N49" s="165"/>
      <c r="O49" s="165"/>
      <c r="P49" s="165"/>
      <c r="Q49" s="155">
        <f t="shared" si="1"/>
        <v>0</v>
      </c>
      <c r="R49" s="87"/>
      <c r="S49" s="87"/>
      <c r="T49" s="87"/>
    </row>
    <row r="50" spans="1:20" ht="15" x14ac:dyDescent="0.25">
      <c r="A50" s="151"/>
      <c r="B50" s="151"/>
      <c r="C50" s="151"/>
      <c r="D50" s="151"/>
      <c r="E50" s="151"/>
      <c r="F50" s="151"/>
      <c r="G50" s="86"/>
      <c r="H50" s="86"/>
      <c r="I50" s="151"/>
      <c r="J50" s="154"/>
      <c r="K50" s="154"/>
      <c r="L50" s="154"/>
      <c r="M50" s="165"/>
      <c r="N50" s="165"/>
      <c r="O50" s="165"/>
      <c r="P50" s="165"/>
      <c r="Q50" s="155">
        <f t="shared" si="1"/>
        <v>0</v>
      </c>
      <c r="R50" s="87"/>
      <c r="S50" s="87"/>
      <c r="T50" s="87"/>
    </row>
    <row r="51" spans="1:20" ht="15" x14ac:dyDescent="0.25">
      <c r="A51" s="151"/>
      <c r="B51" s="151"/>
      <c r="C51" s="151"/>
      <c r="D51" s="151"/>
      <c r="E51" s="151"/>
      <c r="F51" s="151"/>
      <c r="G51" s="86"/>
      <c r="H51" s="86"/>
      <c r="I51" s="151"/>
      <c r="J51" s="154"/>
      <c r="K51" s="154"/>
      <c r="L51" s="154"/>
      <c r="M51" s="165"/>
      <c r="N51" s="165"/>
      <c r="O51" s="165"/>
      <c r="P51" s="165"/>
      <c r="Q51" s="155">
        <f t="shared" si="1"/>
        <v>0</v>
      </c>
      <c r="R51" s="87"/>
      <c r="S51" s="87"/>
      <c r="T51" s="87"/>
    </row>
    <row r="52" spans="1:20" ht="15" x14ac:dyDescent="0.25">
      <c r="A52" s="151"/>
      <c r="B52" s="151"/>
      <c r="C52" s="151"/>
      <c r="D52" s="151"/>
      <c r="E52" s="151"/>
      <c r="F52" s="151"/>
      <c r="G52" s="86"/>
      <c r="H52" s="86"/>
      <c r="I52" s="151"/>
      <c r="J52" s="154"/>
      <c r="K52" s="154"/>
      <c r="L52" s="154"/>
      <c r="M52" s="165"/>
      <c r="N52" s="165"/>
      <c r="O52" s="165"/>
      <c r="P52" s="165"/>
      <c r="Q52" s="155">
        <f t="shared" si="1"/>
        <v>0</v>
      </c>
      <c r="R52" s="87"/>
      <c r="S52" s="87"/>
      <c r="T52" s="87"/>
    </row>
    <row r="53" spans="1:20" ht="15" x14ac:dyDescent="0.25">
      <c r="A53" s="151"/>
      <c r="B53" s="151"/>
      <c r="C53" s="151"/>
      <c r="D53" s="151"/>
      <c r="E53" s="151"/>
      <c r="F53" s="151"/>
      <c r="G53" s="86"/>
      <c r="H53" s="86"/>
      <c r="I53" s="151"/>
      <c r="J53" s="154"/>
      <c r="K53" s="154"/>
      <c r="L53" s="154"/>
      <c r="M53" s="165"/>
      <c r="N53" s="165"/>
      <c r="O53" s="165"/>
      <c r="P53" s="165"/>
      <c r="Q53" s="155">
        <f t="shared" si="1"/>
        <v>0</v>
      </c>
      <c r="R53" s="87"/>
      <c r="S53" s="87"/>
      <c r="T53" s="87"/>
    </row>
    <row r="54" spans="1:20" ht="15" x14ac:dyDescent="0.25">
      <c r="A54" s="151"/>
      <c r="B54" s="151"/>
      <c r="C54" s="151"/>
      <c r="D54" s="151"/>
      <c r="E54" s="151"/>
      <c r="F54" s="151"/>
      <c r="G54" s="86"/>
      <c r="H54" s="86"/>
      <c r="I54" s="151"/>
      <c r="J54" s="154"/>
      <c r="K54" s="154"/>
      <c r="L54" s="154"/>
      <c r="M54" s="165"/>
      <c r="N54" s="165"/>
      <c r="O54" s="165"/>
      <c r="P54" s="165"/>
      <c r="Q54" s="155">
        <f t="shared" si="1"/>
        <v>0</v>
      </c>
      <c r="R54" s="87"/>
      <c r="S54" s="87"/>
      <c r="T54" s="87"/>
    </row>
    <row r="55" spans="1:20" ht="15" x14ac:dyDescent="0.25">
      <c r="A55" s="151"/>
      <c r="B55" s="151"/>
      <c r="C55" s="151"/>
      <c r="D55" s="151"/>
      <c r="E55" s="151"/>
      <c r="F55" s="151"/>
      <c r="G55" s="86"/>
      <c r="H55" s="86"/>
      <c r="I55" s="151"/>
      <c r="J55" s="154"/>
      <c r="K55" s="154"/>
      <c r="L55" s="154"/>
      <c r="M55" s="165"/>
      <c r="N55" s="165"/>
      <c r="O55" s="165"/>
      <c r="P55" s="165"/>
      <c r="Q55" s="155">
        <f t="shared" si="1"/>
        <v>0</v>
      </c>
      <c r="R55" s="87"/>
      <c r="S55" s="87"/>
      <c r="T55" s="87"/>
    </row>
    <row r="56" spans="1:20" ht="15" x14ac:dyDescent="0.25">
      <c r="A56" s="151"/>
      <c r="B56" s="151"/>
      <c r="C56" s="151"/>
      <c r="D56" s="151"/>
      <c r="E56" s="151"/>
      <c r="F56" s="151"/>
      <c r="G56" s="86"/>
      <c r="H56" s="86"/>
      <c r="I56" s="151"/>
      <c r="J56" s="154"/>
      <c r="K56" s="154"/>
      <c r="L56" s="154"/>
      <c r="M56" s="165"/>
      <c r="N56" s="165"/>
      <c r="O56" s="165"/>
      <c r="P56" s="165"/>
      <c r="Q56" s="155">
        <f t="shared" si="1"/>
        <v>0</v>
      </c>
      <c r="R56" s="87"/>
      <c r="S56" s="87"/>
      <c r="T56" s="87"/>
    </row>
    <row r="57" spans="1:20" ht="15" x14ac:dyDescent="0.25">
      <c r="A57" s="151"/>
      <c r="B57" s="151"/>
      <c r="C57" s="151"/>
      <c r="D57" s="151"/>
      <c r="E57" s="151"/>
      <c r="F57" s="151"/>
      <c r="G57" s="86"/>
      <c r="H57" s="86"/>
      <c r="I57" s="151"/>
      <c r="J57" s="154"/>
      <c r="K57" s="154"/>
      <c r="L57" s="154"/>
      <c r="M57" s="165"/>
      <c r="N57" s="165"/>
      <c r="O57" s="165"/>
      <c r="P57" s="165"/>
      <c r="Q57" s="155">
        <f t="shared" si="1"/>
        <v>0</v>
      </c>
      <c r="R57" s="87"/>
      <c r="S57" s="87"/>
      <c r="T57" s="87"/>
    </row>
    <row r="58" spans="1:20" ht="15" x14ac:dyDescent="0.25">
      <c r="A58" s="151"/>
      <c r="B58" s="151"/>
      <c r="C58" s="151"/>
      <c r="D58" s="151"/>
      <c r="E58" s="151"/>
      <c r="F58" s="151"/>
      <c r="G58" s="86"/>
      <c r="H58" s="86"/>
      <c r="I58" s="151"/>
      <c r="J58" s="154"/>
      <c r="K58" s="154"/>
      <c r="L58" s="154"/>
      <c r="M58" s="165"/>
      <c r="N58" s="165"/>
      <c r="O58" s="165"/>
      <c r="P58" s="165"/>
      <c r="Q58" s="155">
        <f t="shared" si="1"/>
        <v>0</v>
      </c>
      <c r="R58" s="87"/>
      <c r="S58" s="87"/>
      <c r="T58" s="87"/>
    </row>
    <row r="59" spans="1:20" ht="15" x14ac:dyDescent="0.25">
      <c r="A59" s="151"/>
      <c r="B59" s="151"/>
      <c r="C59" s="151"/>
      <c r="D59" s="151"/>
      <c r="E59" s="151"/>
      <c r="F59" s="151"/>
      <c r="G59" s="86"/>
      <c r="H59" s="86"/>
      <c r="I59" s="151"/>
      <c r="J59" s="154"/>
      <c r="K59" s="154"/>
      <c r="L59" s="154"/>
      <c r="M59" s="165"/>
      <c r="N59" s="165"/>
      <c r="O59" s="165"/>
      <c r="P59" s="165"/>
      <c r="Q59" s="155">
        <f t="shared" si="1"/>
        <v>0</v>
      </c>
      <c r="R59" s="87"/>
      <c r="S59" s="87"/>
      <c r="T59" s="87"/>
    </row>
    <row r="60" spans="1:20" ht="15" x14ac:dyDescent="0.25">
      <c r="A60" s="151"/>
      <c r="B60" s="151"/>
      <c r="C60" s="151"/>
      <c r="D60" s="151"/>
      <c r="E60" s="151"/>
      <c r="F60" s="151"/>
      <c r="G60" s="86"/>
      <c r="H60" s="86"/>
      <c r="I60" s="151"/>
      <c r="J60" s="154"/>
      <c r="K60" s="154"/>
      <c r="L60" s="154"/>
      <c r="M60" s="165"/>
      <c r="N60" s="165"/>
      <c r="O60" s="165"/>
      <c r="P60" s="165"/>
      <c r="Q60" s="155">
        <f t="shared" si="1"/>
        <v>0</v>
      </c>
      <c r="R60" s="87"/>
      <c r="S60" s="87"/>
      <c r="T60" s="87"/>
    </row>
    <row r="61" spans="1:20" ht="15" x14ac:dyDescent="0.25">
      <c r="A61" s="151"/>
      <c r="B61" s="151"/>
      <c r="C61" s="151"/>
      <c r="D61" s="151"/>
      <c r="E61" s="151"/>
      <c r="F61" s="151"/>
      <c r="G61" s="86"/>
      <c r="H61" s="86"/>
      <c r="I61" s="151"/>
      <c r="J61" s="154"/>
      <c r="K61" s="154"/>
      <c r="L61" s="154"/>
      <c r="M61" s="165"/>
      <c r="N61" s="165"/>
      <c r="O61" s="165"/>
      <c r="P61" s="165"/>
      <c r="Q61" s="155">
        <f t="shared" si="1"/>
        <v>0</v>
      </c>
      <c r="R61" s="87"/>
      <c r="S61" s="87"/>
      <c r="T61" s="87"/>
    </row>
    <row r="62" spans="1:20" ht="15" x14ac:dyDescent="0.25">
      <c r="A62" s="151"/>
      <c r="B62" s="151"/>
      <c r="C62" s="151"/>
      <c r="D62" s="151"/>
      <c r="E62" s="151"/>
      <c r="F62" s="151"/>
      <c r="G62" s="86"/>
      <c r="H62" s="86"/>
      <c r="I62" s="151"/>
      <c r="J62" s="154"/>
      <c r="K62" s="154"/>
      <c r="L62" s="154"/>
      <c r="M62" s="165"/>
      <c r="N62" s="165"/>
      <c r="O62" s="165"/>
      <c r="P62" s="165"/>
      <c r="Q62" s="155">
        <f t="shared" si="1"/>
        <v>0</v>
      </c>
      <c r="R62" s="87"/>
      <c r="S62" s="87"/>
      <c r="T62" s="87"/>
    </row>
    <row r="63" spans="1:20" ht="15" x14ac:dyDescent="0.25">
      <c r="A63" s="151"/>
      <c r="B63" s="151"/>
      <c r="C63" s="151"/>
      <c r="D63" s="151"/>
      <c r="E63" s="151"/>
      <c r="F63" s="151"/>
      <c r="G63" s="86"/>
      <c r="H63" s="86"/>
      <c r="I63" s="151"/>
      <c r="J63" s="154"/>
      <c r="K63" s="154"/>
      <c r="L63" s="154"/>
      <c r="M63" s="165"/>
      <c r="N63" s="165"/>
      <c r="O63" s="165"/>
      <c r="P63" s="165"/>
      <c r="Q63" s="155">
        <f t="shared" si="1"/>
        <v>0</v>
      </c>
      <c r="R63" s="87"/>
      <c r="S63" s="87"/>
      <c r="T63" s="87"/>
    </row>
    <row r="64" spans="1:20" ht="15" x14ac:dyDescent="0.25">
      <c r="A64" s="151"/>
      <c r="B64" s="151"/>
      <c r="C64" s="151"/>
      <c r="D64" s="151"/>
      <c r="E64" s="151"/>
      <c r="F64" s="151"/>
      <c r="G64" s="86"/>
      <c r="H64" s="86"/>
      <c r="I64" s="151"/>
      <c r="J64" s="154"/>
      <c r="K64" s="154"/>
      <c r="L64" s="154"/>
      <c r="M64" s="165"/>
      <c r="N64" s="165"/>
      <c r="O64" s="165"/>
      <c r="P64" s="165"/>
      <c r="Q64" s="155">
        <f t="shared" si="1"/>
        <v>0</v>
      </c>
      <c r="R64" s="87"/>
      <c r="S64" s="87"/>
      <c r="T64" s="87"/>
    </row>
    <row r="65" spans="1:20" ht="15" x14ac:dyDescent="0.25">
      <c r="A65" s="151"/>
      <c r="B65" s="151"/>
      <c r="C65" s="151"/>
      <c r="D65" s="151"/>
      <c r="E65" s="151"/>
      <c r="F65" s="151"/>
      <c r="G65" s="86"/>
      <c r="H65" s="86"/>
      <c r="I65" s="151"/>
      <c r="J65" s="154"/>
      <c r="K65" s="154"/>
      <c r="L65" s="154"/>
      <c r="M65" s="165"/>
      <c r="N65" s="165"/>
      <c r="O65" s="165"/>
      <c r="P65" s="165"/>
      <c r="Q65" s="155">
        <f t="shared" si="1"/>
        <v>0</v>
      </c>
      <c r="R65" s="87"/>
      <c r="S65" s="87"/>
      <c r="T65" s="87"/>
    </row>
    <row r="66" spans="1:20" ht="15" x14ac:dyDescent="0.25">
      <c r="A66" s="151"/>
      <c r="B66" s="151"/>
      <c r="C66" s="151"/>
      <c r="D66" s="151"/>
      <c r="E66" s="151"/>
      <c r="F66" s="151"/>
      <c r="G66" s="86"/>
      <c r="H66" s="86"/>
      <c r="I66" s="151"/>
      <c r="J66" s="154"/>
      <c r="K66" s="154"/>
      <c r="L66" s="154"/>
      <c r="M66" s="165"/>
      <c r="N66" s="165"/>
      <c r="O66" s="165"/>
      <c r="P66" s="165"/>
      <c r="Q66" s="155">
        <f t="shared" si="1"/>
        <v>0</v>
      </c>
      <c r="R66" s="87"/>
      <c r="S66" s="87"/>
      <c r="T66" s="87"/>
    </row>
    <row r="67" spans="1:20" ht="15" x14ac:dyDescent="0.25">
      <c r="A67" s="151"/>
      <c r="B67" s="151"/>
      <c r="C67" s="151"/>
      <c r="D67" s="151"/>
      <c r="E67" s="151"/>
      <c r="F67" s="151"/>
      <c r="G67" s="86"/>
      <c r="H67" s="86"/>
      <c r="I67" s="151"/>
      <c r="J67" s="154"/>
      <c r="K67" s="154"/>
      <c r="L67" s="154"/>
      <c r="M67" s="165"/>
      <c r="N67" s="165"/>
      <c r="O67" s="165"/>
      <c r="P67" s="165"/>
      <c r="Q67" s="155">
        <f t="shared" si="1"/>
        <v>0</v>
      </c>
      <c r="R67" s="87"/>
      <c r="S67" s="87"/>
      <c r="T67" s="87"/>
    </row>
    <row r="68" spans="1:20" ht="15" x14ac:dyDescent="0.25">
      <c r="A68" s="151"/>
      <c r="B68" s="151"/>
      <c r="C68" s="151"/>
      <c r="D68" s="151"/>
      <c r="E68" s="151"/>
      <c r="F68" s="151"/>
      <c r="G68" s="86"/>
      <c r="H68" s="86"/>
      <c r="I68" s="151"/>
      <c r="J68" s="154"/>
      <c r="K68" s="154"/>
      <c r="L68" s="154"/>
      <c r="M68" s="165"/>
      <c r="N68" s="165"/>
      <c r="O68" s="165"/>
      <c r="P68" s="165"/>
      <c r="Q68" s="155">
        <f t="shared" si="1"/>
        <v>0</v>
      </c>
      <c r="R68" s="87"/>
      <c r="S68" s="87"/>
      <c r="T68" s="87"/>
    </row>
    <row r="69" spans="1:20" ht="15" x14ac:dyDescent="0.25">
      <c r="A69" s="151"/>
      <c r="B69" s="151"/>
      <c r="C69" s="151"/>
      <c r="D69" s="151"/>
      <c r="E69" s="151"/>
      <c r="F69" s="151"/>
      <c r="G69" s="86"/>
      <c r="H69" s="86"/>
      <c r="I69" s="151"/>
      <c r="J69" s="154"/>
      <c r="K69" s="154"/>
      <c r="L69" s="154"/>
      <c r="M69" s="165"/>
      <c r="N69" s="165"/>
      <c r="O69" s="165"/>
      <c r="P69" s="165"/>
      <c r="Q69" s="155">
        <f t="shared" si="1"/>
        <v>0</v>
      </c>
      <c r="R69" s="87"/>
      <c r="S69" s="87"/>
      <c r="T69" s="87"/>
    </row>
    <row r="70" spans="1:20" ht="15" x14ac:dyDescent="0.25">
      <c r="A70" s="151"/>
      <c r="B70" s="151"/>
      <c r="C70" s="151"/>
      <c r="D70" s="151"/>
      <c r="E70" s="151"/>
      <c r="F70" s="151"/>
      <c r="G70" s="86"/>
      <c r="H70" s="86"/>
      <c r="I70" s="151"/>
      <c r="J70" s="154"/>
      <c r="K70" s="154"/>
      <c r="L70" s="154"/>
      <c r="M70" s="165"/>
      <c r="N70" s="165"/>
      <c r="O70" s="165"/>
      <c r="P70" s="165"/>
      <c r="Q70" s="155">
        <f t="shared" si="1"/>
        <v>0</v>
      </c>
      <c r="R70" s="87"/>
      <c r="S70" s="87"/>
      <c r="T70" s="87"/>
    </row>
    <row r="71" spans="1:20" ht="15" x14ac:dyDescent="0.25">
      <c r="A71" s="151"/>
      <c r="B71" s="151"/>
      <c r="C71" s="151"/>
      <c r="D71" s="151"/>
      <c r="E71" s="151"/>
      <c r="F71" s="151"/>
      <c r="G71" s="86"/>
      <c r="H71" s="86"/>
      <c r="I71" s="151"/>
      <c r="J71" s="154"/>
      <c r="K71" s="154"/>
      <c r="L71" s="154"/>
      <c r="M71" s="165"/>
      <c r="N71" s="165"/>
      <c r="O71" s="165"/>
      <c r="P71" s="165"/>
      <c r="Q71" s="155">
        <f t="shared" si="1"/>
        <v>0</v>
      </c>
      <c r="R71" s="87"/>
      <c r="S71" s="87"/>
      <c r="T71" s="87"/>
    </row>
    <row r="72" spans="1:20" ht="15" x14ac:dyDescent="0.25">
      <c r="A72" s="151"/>
      <c r="B72" s="151"/>
      <c r="C72" s="151"/>
      <c r="D72" s="151"/>
      <c r="E72" s="151"/>
      <c r="F72" s="151"/>
      <c r="G72" s="86"/>
      <c r="H72" s="86"/>
      <c r="I72" s="151"/>
      <c r="J72" s="154"/>
      <c r="K72" s="154"/>
      <c r="L72" s="154"/>
      <c r="M72" s="165"/>
      <c r="N72" s="165"/>
      <c r="O72" s="165"/>
      <c r="P72" s="165"/>
      <c r="Q72" s="155">
        <f t="shared" si="1"/>
        <v>0</v>
      </c>
      <c r="R72" s="87"/>
      <c r="S72" s="87"/>
      <c r="T72" s="87"/>
    </row>
    <row r="73" spans="1:20" ht="15" x14ac:dyDescent="0.25">
      <c r="A73" s="151"/>
      <c r="B73" s="151"/>
      <c r="C73" s="151"/>
      <c r="D73" s="151"/>
      <c r="E73" s="151"/>
      <c r="F73" s="151"/>
      <c r="G73" s="86"/>
      <c r="H73" s="86"/>
      <c r="I73" s="151"/>
      <c r="J73" s="154"/>
      <c r="K73" s="154"/>
      <c r="L73" s="154"/>
      <c r="M73" s="165"/>
      <c r="N73" s="165"/>
      <c r="O73" s="165"/>
      <c r="P73" s="165"/>
      <c r="Q73" s="155">
        <f t="shared" si="1"/>
        <v>0</v>
      </c>
      <c r="R73" s="87"/>
      <c r="S73" s="87"/>
      <c r="T73" s="87"/>
    </row>
    <row r="74" spans="1:20" ht="15" x14ac:dyDescent="0.25">
      <c r="A74" s="151"/>
      <c r="B74" s="151"/>
      <c r="C74" s="151"/>
      <c r="D74" s="151"/>
      <c r="E74" s="151"/>
      <c r="F74" s="151"/>
      <c r="G74" s="86"/>
      <c r="H74" s="86"/>
      <c r="I74" s="151"/>
      <c r="J74" s="154"/>
      <c r="K74" s="154"/>
      <c r="L74" s="154"/>
      <c r="M74" s="165"/>
      <c r="N74" s="165"/>
      <c r="O74" s="165"/>
      <c r="P74" s="165"/>
      <c r="Q74" s="155">
        <f t="shared" si="1"/>
        <v>0</v>
      </c>
      <c r="R74" s="87"/>
      <c r="S74" s="87"/>
      <c r="T74" s="87"/>
    </row>
    <row r="75" spans="1:20" ht="15" x14ac:dyDescent="0.25">
      <c r="A75" s="151"/>
      <c r="B75" s="151"/>
      <c r="C75" s="151"/>
      <c r="D75" s="151"/>
      <c r="E75" s="151"/>
      <c r="F75" s="151"/>
      <c r="G75" s="86"/>
      <c r="H75" s="86"/>
      <c r="I75" s="151"/>
      <c r="J75" s="154"/>
      <c r="K75" s="154"/>
      <c r="L75" s="154"/>
      <c r="M75" s="165"/>
      <c r="N75" s="165"/>
      <c r="O75" s="165"/>
      <c r="P75" s="165"/>
      <c r="Q75" s="155">
        <f t="shared" si="1"/>
        <v>0</v>
      </c>
      <c r="R75" s="87"/>
      <c r="S75" s="87"/>
      <c r="T75" s="87"/>
    </row>
    <row r="76" spans="1:20" ht="15" x14ac:dyDescent="0.25">
      <c r="A76" s="151"/>
      <c r="B76" s="151"/>
      <c r="C76" s="151"/>
      <c r="D76" s="151"/>
      <c r="E76" s="151"/>
      <c r="F76" s="151"/>
      <c r="G76" s="86"/>
      <c r="H76" s="86"/>
      <c r="I76" s="151"/>
      <c r="J76" s="154"/>
      <c r="K76" s="154"/>
      <c r="L76" s="154"/>
      <c r="M76" s="165"/>
      <c r="N76" s="165"/>
      <c r="O76" s="165"/>
      <c r="P76" s="165"/>
      <c r="Q76" s="155">
        <f t="shared" ref="Q76:Q82" si="2">SUM(C76:P76)</f>
        <v>0</v>
      </c>
      <c r="R76" s="87"/>
      <c r="S76" s="87"/>
      <c r="T76" s="87"/>
    </row>
    <row r="77" spans="1:20" ht="15" x14ac:dyDescent="0.25">
      <c r="A77" s="151"/>
      <c r="B77" s="151"/>
      <c r="C77" s="151"/>
      <c r="D77" s="151"/>
      <c r="E77" s="151"/>
      <c r="F77" s="151"/>
      <c r="G77" s="86"/>
      <c r="H77" s="86"/>
      <c r="I77" s="151"/>
      <c r="J77" s="154"/>
      <c r="K77" s="154"/>
      <c r="L77" s="154"/>
      <c r="M77" s="165"/>
      <c r="N77" s="165"/>
      <c r="O77" s="165"/>
      <c r="P77" s="165"/>
      <c r="Q77" s="155">
        <f t="shared" si="2"/>
        <v>0</v>
      </c>
      <c r="R77" s="87"/>
      <c r="S77" s="87"/>
      <c r="T77" s="87"/>
    </row>
    <row r="78" spans="1:20" ht="15" x14ac:dyDescent="0.25">
      <c r="A78" s="151"/>
      <c r="B78" s="151"/>
      <c r="C78" s="151"/>
      <c r="D78" s="151"/>
      <c r="E78" s="151"/>
      <c r="F78" s="151"/>
      <c r="G78" s="86"/>
      <c r="H78" s="86"/>
      <c r="I78" s="151"/>
      <c r="J78" s="154"/>
      <c r="K78" s="154"/>
      <c r="L78" s="154"/>
      <c r="M78" s="165"/>
      <c r="N78" s="165"/>
      <c r="O78" s="165"/>
      <c r="P78" s="165"/>
      <c r="Q78" s="155">
        <f t="shared" si="2"/>
        <v>0</v>
      </c>
      <c r="R78" s="87"/>
      <c r="S78" s="87"/>
      <c r="T78" s="87"/>
    </row>
    <row r="79" spans="1:20" ht="15" x14ac:dyDescent="0.25">
      <c r="A79" s="151"/>
      <c r="B79" s="151"/>
      <c r="C79" s="151"/>
      <c r="D79" s="151"/>
      <c r="E79" s="151"/>
      <c r="F79" s="151"/>
      <c r="G79" s="86"/>
      <c r="H79" s="86"/>
      <c r="I79" s="151"/>
      <c r="J79" s="154"/>
      <c r="K79" s="154"/>
      <c r="L79" s="154"/>
      <c r="M79" s="165"/>
      <c r="N79" s="165"/>
      <c r="O79" s="165"/>
      <c r="P79" s="165"/>
      <c r="Q79" s="155">
        <f t="shared" si="2"/>
        <v>0</v>
      </c>
      <c r="R79" s="87"/>
      <c r="S79" s="87"/>
      <c r="T79" s="87"/>
    </row>
    <row r="80" spans="1:20" ht="15" x14ac:dyDescent="0.25">
      <c r="A80" s="151"/>
      <c r="B80" s="151"/>
      <c r="C80" s="151"/>
      <c r="D80" s="151"/>
      <c r="E80" s="151"/>
      <c r="F80" s="151"/>
      <c r="G80" s="86"/>
      <c r="H80" s="86"/>
      <c r="I80" s="151"/>
      <c r="J80" s="154"/>
      <c r="K80" s="154"/>
      <c r="L80" s="154"/>
      <c r="M80" s="165"/>
      <c r="N80" s="165"/>
      <c r="O80" s="165"/>
      <c r="P80" s="165"/>
      <c r="Q80" s="155">
        <f t="shared" si="2"/>
        <v>0</v>
      </c>
      <c r="R80" s="87"/>
      <c r="S80" s="87"/>
      <c r="T80" s="87"/>
    </row>
    <row r="81" spans="1:20" ht="15" x14ac:dyDescent="0.25">
      <c r="A81" s="151"/>
      <c r="B81" s="167"/>
      <c r="C81" s="151"/>
      <c r="D81" s="151"/>
      <c r="E81" s="151"/>
      <c r="F81" s="151"/>
      <c r="G81" s="86"/>
      <c r="H81" s="86"/>
      <c r="I81" s="151"/>
      <c r="J81" s="154"/>
      <c r="K81" s="154"/>
      <c r="L81" s="154"/>
      <c r="M81" s="165"/>
      <c r="N81" s="165"/>
      <c r="O81" s="165"/>
      <c r="P81" s="165"/>
      <c r="Q81" s="155">
        <f t="shared" si="2"/>
        <v>0</v>
      </c>
      <c r="R81" s="87"/>
      <c r="S81" s="87"/>
      <c r="T81" s="87"/>
    </row>
    <row r="82" spans="1:20" ht="14.25" x14ac:dyDescent="0.2">
      <c r="A82" s="168" t="s">
        <v>297</v>
      </c>
      <c r="B82" s="169" t="s">
        <v>298</v>
      </c>
      <c r="C82" s="170">
        <f t="shared" ref="C82:P82" si="3">SUM(C12:C81)</f>
        <v>0</v>
      </c>
      <c r="D82" s="171">
        <f t="shared" si="3"/>
        <v>1931.1</v>
      </c>
      <c r="E82" s="171">
        <f t="shared" si="3"/>
        <v>0</v>
      </c>
      <c r="F82" s="171">
        <f t="shared" si="3"/>
        <v>0</v>
      </c>
      <c r="G82" s="171">
        <f t="shared" si="3"/>
        <v>0</v>
      </c>
      <c r="H82" s="171">
        <f t="shared" si="3"/>
        <v>0</v>
      </c>
      <c r="I82" s="171">
        <f t="shared" si="3"/>
        <v>0</v>
      </c>
      <c r="J82" s="171">
        <f t="shared" si="3"/>
        <v>0</v>
      </c>
      <c r="K82" s="171">
        <f t="shared" si="3"/>
        <v>0</v>
      </c>
      <c r="L82" s="171">
        <f t="shared" si="3"/>
        <v>0</v>
      </c>
      <c r="M82" s="171">
        <f t="shared" si="3"/>
        <v>0</v>
      </c>
      <c r="N82" s="171">
        <f t="shared" si="3"/>
        <v>0</v>
      </c>
      <c r="O82" s="171">
        <f t="shared" si="3"/>
        <v>0</v>
      </c>
      <c r="P82" s="171">
        <f t="shared" si="3"/>
        <v>0</v>
      </c>
      <c r="Q82" s="172">
        <f t="shared" si="2"/>
        <v>1931.1</v>
      </c>
      <c r="R82" s="173" t="e">
        <f>#REF!+#REF!+#REF!</f>
        <v>#REF!</v>
      </c>
      <c r="S82" s="173" t="e">
        <f>#REF!+#REF!+#REF!</f>
        <v>#REF!</v>
      </c>
      <c r="T82" s="173"/>
    </row>
    <row r="83" spans="1:20" ht="76.150000000000006" customHeight="1" x14ac:dyDescent="0.2">
      <c r="A83" s="168"/>
      <c r="B83" s="147" t="s">
        <v>299</v>
      </c>
      <c r="C83" s="174">
        <f>C82/Q138</f>
        <v>0</v>
      </c>
      <c r="D83" s="174">
        <f>D82/Q138</f>
        <v>0.35724724817315695</v>
      </c>
      <c r="E83" s="174">
        <f>E82/$Q$138</f>
        <v>0</v>
      </c>
      <c r="F83" s="174">
        <f>F82/$Q$138</f>
        <v>0</v>
      </c>
      <c r="G83" s="174">
        <f>G82/Q138</f>
        <v>0</v>
      </c>
      <c r="H83" s="174">
        <f>H82/Q138</f>
        <v>0</v>
      </c>
      <c r="I83" s="175">
        <f>I82/Q138</f>
        <v>0</v>
      </c>
      <c r="J83" s="175">
        <f>J82/Q138</f>
        <v>0</v>
      </c>
      <c r="K83" s="174">
        <f t="shared" ref="K83:P83" si="4">K82/$Q$138</f>
        <v>0</v>
      </c>
      <c r="L83" s="174">
        <f t="shared" si="4"/>
        <v>0</v>
      </c>
      <c r="M83" s="174">
        <f t="shared" si="4"/>
        <v>0</v>
      </c>
      <c r="N83" s="174">
        <f t="shared" si="4"/>
        <v>0</v>
      </c>
      <c r="O83" s="174">
        <f t="shared" si="4"/>
        <v>0</v>
      </c>
      <c r="P83" s="174">
        <f t="shared" si="4"/>
        <v>0</v>
      </c>
      <c r="Q83" s="176">
        <f>Q82/Q138</f>
        <v>0.35724724817315695</v>
      </c>
      <c r="R83" s="177"/>
      <c r="S83" s="177"/>
      <c r="T83" s="178"/>
    </row>
    <row r="84" spans="1:20" ht="15.75" customHeight="1" x14ac:dyDescent="0.2">
      <c r="A84" s="942" t="s">
        <v>300</v>
      </c>
      <c r="B84" s="942"/>
      <c r="C84" s="942"/>
      <c r="D84" s="942"/>
      <c r="E84" s="942"/>
      <c r="F84" s="942"/>
      <c r="G84" s="942"/>
      <c r="H84" s="942"/>
      <c r="I84" s="942"/>
      <c r="J84" s="942"/>
      <c r="K84" s="942"/>
      <c r="L84" s="942"/>
      <c r="M84" s="942"/>
      <c r="N84" s="942"/>
      <c r="O84" s="942"/>
      <c r="P84" s="942"/>
      <c r="Q84" s="942"/>
      <c r="R84" s="942"/>
      <c r="S84" s="942"/>
      <c r="T84" s="942"/>
    </row>
    <row r="85" spans="1:20" ht="15" x14ac:dyDescent="0.25">
      <c r="A85" s="151"/>
      <c r="B85" s="151" t="s">
        <v>753</v>
      </c>
      <c r="C85" s="151"/>
      <c r="D85" s="151">
        <v>61.8</v>
      </c>
      <c r="E85" s="151"/>
      <c r="F85" s="151"/>
      <c r="G85" s="86"/>
      <c r="H85" s="86"/>
      <c r="I85" s="151"/>
      <c r="J85" s="154"/>
      <c r="K85" s="154"/>
      <c r="L85" s="154"/>
      <c r="M85" s="154"/>
      <c r="N85" s="154"/>
      <c r="O85" s="154"/>
      <c r="P85" s="154"/>
      <c r="Q85" s="179">
        <f t="shared" ref="Q85:Q116" si="5">SUM(C85:P85)</f>
        <v>61.8</v>
      </c>
      <c r="R85" s="87"/>
      <c r="S85" s="87"/>
      <c r="T85" s="87"/>
    </row>
    <row r="86" spans="1:20" ht="15" x14ac:dyDescent="0.25">
      <c r="A86" s="151"/>
      <c r="B86" s="151" t="s">
        <v>754</v>
      </c>
      <c r="C86" s="151"/>
      <c r="D86" s="151">
        <v>3024.8</v>
      </c>
      <c r="E86" s="151"/>
      <c r="F86" s="151"/>
      <c r="G86" s="86"/>
      <c r="H86" s="86"/>
      <c r="I86" s="151"/>
      <c r="J86" s="154"/>
      <c r="K86" s="154"/>
      <c r="L86" s="154"/>
      <c r="M86" s="154"/>
      <c r="N86" s="154"/>
      <c r="O86" s="154"/>
      <c r="P86" s="154"/>
      <c r="Q86" s="179">
        <f t="shared" si="5"/>
        <v>3024.8</v>
      </c>
      <c r="R86" s="87"/>
      <c r="S86" s="87"/>
      <c r="T86" s="87"/>
    </row>
    <row r="87" spans="1:20" ht="15" x14ac:dyDescent="0.25">
      <c r="A87" s="151"/>
      <c r="B87" s="151" t="s">
        <v>755</v>
      </c>
      <c r="C87" s="151"/>
      <c r="D87" s="151">
        <v>387.8</v>
      </c>
      <c r="E87" s="151"/>
      <c r="F87" s="151"/>
      <c r="G87" s="86"/>
      <c r="H87" s="86"/>
      <c r="I87" s="151"/>
      <c r="J87" s="154"/>
      <c r="K87" s="154"/>
      <c r="L87" s="154"/>
      <c r="M87" s="154"/>
      <c r="N87" s="154"/>
      <c r="O87" s="154"/>
      <c r="P87" s="154"/>
      <c r="Q87" s="179">
        <f t="shared" si="5"/>
        <v>387.8</v>
      </c>
      <c r="R87" s="87"/>
      <c r="S87" s="87"/>
      <c r="T87" s="87"/>
    </row>
    <row r="88" spans="1:20" ht="15" x14ac:dyDescent="0.25">
      <c r="A88" s="151"/>
      <c r="B88" s="151"/>
      <c r="C88" s="151"/>
      <c r="D88" s="151"/>
      <c r="E88" s="151"/>
      <c r="F88" s="151"/>
      <c r="G88" s="86"/>
      <c r="H88" s="86"/>
      <c r="I88" s="151"/>
      <c r="J88" s="154"/>
      <c r="K88" s="154"/>
      <c r="L88" s="154"/>
      <c r="M88" s="154"/>
      <c r="N88" s="154"/>
      <c r="O88" s="154"/>
      <c r="P88" s="154"/>
      <c r="Q88" s="179">
        <f t="shared" si="5"/>
        <v>0</v>
      </c>
      <c r="R88" s="87"/>
      <c r="S88" s="87"/>
      <c r="T88" s="87"/>
    </row>
    <row r="89" spans="1:20" ht="15" x14ac:dyDescent="0.25">
      <c r="A89" s="151"/>
      <c r="B89" s="151"/>
      <c r="C89" s="151"/>
      <c r="D89" s="151"/>
      <c r="E89" s="151"/>
      <c r="F89" s="151"/>
      <c r="G89" s="86"/>
      <c r="H89" s="86"/>
      <c r="I89" s="151"/>
      <c r="J89" s="154"/>
      <c r="K89" s="154"/>
      <c r="L89" s="154"/>
      <c r="M89" s="154"/>
      <c r="N89" s="154"/>
      <c r="O89" s="154"/>
      <c r="P89" s="154"/>
      <c r="Q89" s="179">
        <f t="shared" si="5"/>
        <v>0</v>
      </c>
      <c r="R89" s="87"/>
      <c r="S89" s="87"/>
      <c r="T89" s="87"/>
    </row>
    <row r="90" spans="1:20" ht="15" x14ac:dyDescent="0.25">
      <c r="A90" s="151"/>
      <c r="B90" s="151"/>
      <c r="C90" s="151"/>
      <c r="D90" s="151"/>
      <c r="E90" s="151"/>
      <c r="F90" s="151"/>
      <c r="G90" s="86"/>
      <c r="H90" s="86"/>
      <c r="I90" s="151"/>
      <c r="J90" s="154"/>
      <c r="K90" s="154"/>
      <c r="L90" s="154"/>
      <c r="M90" s="154"/>
      <c r="N90" s="154"/>
      <c r="O90" s="154"/>
      <c r="P90" s="154"/>
      <c r="Q90" s="179">
        <f t="shared" si="5"/>
        <v>0</v>
      </c>
      <c r="R90" s="87"/>
      <c r="S90" s="87"/>
      <c r="T90" s="87"/>
    </row>
    <row r="91" spans="1:20" ht="15" x14ac:dyDescent="0.25">
      <c r="A91" s="151"/>
      <c r="B91" s="151"/>
      <c r="C91" s="151"/>
      <c r="D91" s="151"/>
      <c r="E91" s="151"/>
      <c r="F91" s="151"/>
      <c r="G91" s="86"/>
      <c r="H91" s="86"/>
      <c r="I91" s="151"/>
      <c r="J91" s="154"/>
      <c r="K91" s="154"/>
      <c r="L91" s="154"/>
      <c r="M91" s="154"/>
      <c r="N91" s="154"/>
      <c r="O91" s="154"/>
      <c r="P91" s="154"/>
      <c r="Q91" s="179">
        <f t="shared" si="5"/>
        <v>0</v>
      </c>
      <c r="R91" s="87"/>
      <c r="S91" s="87"/>
      <c r="T91" s="87"/>
    </row>
    <row r="92" spans="1:20" ht="15" x14ac:dyDescent="0.25">
      <c r="A92" s="151"/>
      <c r="B92" s="151"/>
      <c r="C92" s="151"/>
      <c r="D92" s="151"/>
      <c r="E92" s="151"/>
      <c r="F92" s="151"/>
      <c r="G92" s="86"/>
      <c r="H92" s="86"/>
      <c r="I92" s="151"/>
      <c r="J92" s="154"/>
      <c r="K92" s="154"/>
      <c r="L92" s="154"/>
      <c r="M92" s="154"/>
      <c r="N92" s="154"/>
      <c r="O92" s="154"/>
      <c r="P92" s="154"/>
      <c r="Q92" s="179">
        <f t="shared" si="5"/>
        <v>0</v>
      </c>
      <c r="R92" s="87"/>
      <c r="S92" s="87"/>
      <c r="T92" s="87"/>
    </row>
    <row r="93" spans="1:20" ht="15" x14ac:dyDescent="0.25">
      <c r="A93" s="151"/>
      <c r="B93" s="151"/>
      <c r="C93" s="151"/>
      <c r="D93" s="151"/>
      <c r="E93" s="151"/>
      <c r="F93" s="151"/>
      <c r="G93" s="86"/>
      <c r="H93" s="86"/>
      <c r="I93" s="151"/>
      <c r="J93" s="154"/>
      <c r="K93" s="154"/>
      <c r="L93" s="154"/>
      <c r="M93" s="154"/>
      <c r="N93" s="154"/>
      <c r="O93" s="154"/>
      <c r="P93" s="154"/>
      <c r="Q93" s="179">
        <f t="shared" si="5"/>
        <v>0</v>
      </c>
      <c r="R93" s="87"/>
      <c r="S93" s="87"/>
      <c r="T93" s="87"/>
    </row>
    <row r="94" spans="1:20" ht="15" x14ac:dyDescent="0.25">
      <c r="A94" s="151"/>
      <c r="B94" s="151"/>
      <c r="C94" s="151"/>
      <c r="D94" s="151"/>
      <c r="E94" s="151"/>
      <c r="F94" s="151"/>
      <c r="G94" s="86"/>
      <c r="H94" s="86"/>
      <c r="I94" s="151"/>
      <c r="J94" s="154"/>
      <c r="K94" s="154"/>
      <c r="L94" s="154"/>
      <c r="M94" s="154"/>
      <c r="N94" s="154"/>
      <c r="O94" s="154"/>
      <c r="P94" s="154"/>
      <c r="Q94" s="179">
        <f t="shared" si="5"/>
        <v>0</v>
      </c>
      <c r="R94" s="87"/>
      <c r="S94" s="87"/>
      <c r="T94" s="87"/>
    </row>
    <row r="95" spans="1:20" ht="15" x14ac:dyDescent="0.25">
      <c r="A95" s="151"/>
      <c r="B95" s="151"/>
      <c r="C95" s="151"/>
      <c r="D95" s="151"/>
      <c r="E95" s="151"/>
      <c r="F95" s="151"/>
      <c r="G95" s="86"/>
      <c r="H95" s="86"/>
      <c r="I95" s="151"/>
      <c r="J95" s="154"/>
      <c r="K95" s="154"/>
      <c r="L95" s="154"/>
      <c r="M95" s="154"/>
      <c r="N95" s="154"/>
      <c r="O95" s="154"/>
      <c r="P95" s="154"/>
      <c r="Q95" s="179">
        <f t="shared" si="5"/>
        <v>0</v>
      </c>
      <c r="R95" s="87"/>
      <c r="S95" s="87"/>
      <c r="T95" s="87"/>
    </row>
    <row r="96" spans="1:20" ht="15" x14ac:dyDescent="0.25">
      <c r="A96" s="151"/>
      <c r="B96" s="151"/>
      <c r="C96" s="151"/>
      <c r="D96" s="151"/>
      <c r="E96" s="151"/>
      <c r="F96" s="151"/>
      <c r="G96" s="86"/>
      <c r="H96" s="86"/>
      <c r="I96" s="151"/>
      <c r="J96" s="154"/>
      <c r="K96" s="154"/>
      <c r="L96" s="154"/>
      <c r="M96" s="154"/>
      <c r="N96" s="154"/>
      <c r="O96" s="154"/>
      <c r="P96" s="154"/>
      <c r="Q96" s="179">
        <f t="shared" si="5"/>
        <v>0</v>
      </c>
      <c r="R96" s="87"/>
      <c r="S96" s="87"/>
      <c r="T96" s="87"/>
    </row>
    <row r="97" spans="1:20" ht="15" x14ac:dyDescent="0.25">
      <c r="A97" s="151"/>
      <c r="B97" s="151"/>
      <c r="C97" s="151"/>
      <c r="D97" s="151"/>
      <c r="E97" s="151"/>
      <c r="F97" s="151"/>
      <c r="G97" s="86"/>
      <c r="H97" s="86"/>
      <c r="I97" s="151"/>
      <c r="J97" s="154"/>
      <c r="K97" s="154"/>
      <c r="L97" s="154"/>
      <c r="M97" s="154"/>
      <c r="N97" s="154"/>
      <c r="O97" s="154"/>
      <c r="P97" s="154"/>
      <c r="Q97" s="179">
        <f t="shared" si="5"/>
        <v>0</v>
      </c>
      <c r="R97" s="87"/>
      <c r="S97" s="87"/>
      <c r="T97" s="87"/>
    </row>
    <row r="98" spans="1:20" ht="15" x14ac:dyDescent="0.25">
      <c r="A98" s="151"/>
      <c r="B98" s="151"/>
      <c r="C98" s="151"/>
      <c r="D98" s="151"/>
      <c r="E98" s="151"/>
      <c r="F98" s="151"/>
      <c r="G98" s="86"/>
      <c r="H98" s="86"/>
      <c r="I98" s="151"/>
      <c r="J98" s="154"/>
      <c r="K98" s="154"/>
      <c r="L98" s="154"/>
      <c r="M98" s="154"/>
      <c r="N98" s="154"/>
      <c r="O98" s="154"/>
      <c r="P98" s="154"/>
      <c r="Q98" s="179">
        <f t="shared" si="5"/>
        <v>0</v>
      </c>
      <c r="R98" s="87"/>
      <c r="S98" s="87"/>
      <c r="T98" s="87"/>
    </row>
    <row r="99" spans="1:20" ht="15" x14ac:dyDescent="0.25">
      <c r="A99" s="151"/>
      <c r="B99" s="151"/>
      <c r="C99" s="151"/>
      <c r="D99" s="151"/>
      <c r="E99" s="151"/>
      <c r="F99" s="151"/>
      <c r="G99" s="86"/>
      <c r="H99" s="86"/>
      <c r="I99" s="151"/>
      <c r="J99" s="154"/>
      <c r="K99" s="154"/>
      <c r="L99" s="154"/>
      <c r="M99" s="154"/>
      <c r="N99" s="154"/>
      <c r="O99" s="154"/>
      <c r="P99" s="154"/>
      <c r="Q99" s="179">
        <f t="shared" si="5"/>
        <v>0</v>
      </c>
      <c r="R99" s="87"/>
      <c r="S99" s="87"/>
      <c r="T99" s="87"/>
    </row>
    <row r="100" spans="1:20" ht="15" x14ac:dyDescent="0.25">
      <c r="A100" s="151"/>
      <c r="B100" s="151"/>
      <c r="C100" s="151"/>
      <c r="D100" s="151"/>
      <c r="E100" s="151"/>
      <c r="F100" s="151"/>
      <c r="G100" s="86"/>
      <c r="H100" s="86"/>
      <c r="I100" s="151"/>
      <c r="J100" s="154"/>
      <c r="K100" s="154"/>
      <c r="L100" s="154"/>
      <c r="M100" s="154"/>
      <c r="N100" s="154"/>
      <c r="O100" s="154"/>
      <c r="P100" s="154"/>
      <c r="Q100" s="179">
        <f t="shared" si="5"/>
        <v>0</v>
      </c>
      <c r="R100" s="87"/>
      <c r="S100" s="87"/>
      <c r="T100" s="87"/>
    </row>
    <row r="101" spans="1:20" ht="15" x14ac:dyDescent="0.25">
      <c r="A101" s="151"/>
      <c r="B101" s="151"/>
      <c r="C101" s="151"/>
      <c r="D101" s="151"/>
      <c r="E101" s="151"/>
      <c r="F101" s="151"/>
      <c r="G101" s="86"/>
      <c r="H101" s="86"/>
      <c r="I101" s="151"/>
      <c r="J101" s="154"/>
      <c r="K101" s="154"/>
      <c r="L101" s="154"/>
      <c r="M101" s="154"/>
      <c r="N101" s="154"/>
      <c r="O101" s="154"/>
      <c r="P101" s="154"/>
      <c r="Q101" s="179">
        <f t="shared" si="5"/>
        <v>0</v>
      </c>
      <c r="R101" s="87"/>
      <c r="S101" s="87"/>
      <c r="T101" s="87"/>
    </row>
    <row r="102" spans="1:20" ht="15" x14ac:dyDescent="0.25">
      <c r="A102" s="151"/>
      <c r="B102" s="151"/>
      <c r="C102" s="151"/>
      <c r="D102" s="151"/>
      <c r="E102" s="151"/>
      <c r="F102" s="151"/>
      <c r="G102" s="86"/>
      <c r="H102" s="86"/>
      <c r="I102" s="151"/>
      <c r="J102" s="154"/>
      <c r="K102" s="154"/>
      <c r="L102" s="154"/>
      <c r="M102" s="154"/>
      <c r="N102" s="154"/>
      <c r="O102" s="154"/>
      <c r="P102" s="154"/>
      <c r="Q102" s="179">
        <f t="shared" si="5"/>
        <v>0</v>
      </c>
      <c r="R102" s="87"/>
      <c r="S102" s="87"/>
      <c r="T102" s="87"/>
    </row>
    <row r="103" spans="1:20" ht="15" x14ac:dyDescent="0.25">
      <c r="A103" s="151"/>
      <c r="B103" s="151"/>
      <c r="C103" s="151"/>
      <c r="D103" s="151"/>
      <c r="E103" s="151"/>
      <c r="F103" s="151"/>
      <c r="G103" s="86"/>
      <c r="H103" s="86"/>
      <c r="I103" s="151"/>
      <c r="J103" s="154"/>
      <c r="K103" s="154"/>
      <c r="L103" s="154"/>
      <c r="M103" s="154"/>
      <c r="N103" s="154"/>
      <c r="O103" s="154"/>
      <c r="P103" s="154"/>
      <c r="Q103" s="179">
        <f t="shared" si="5"/>
        <v>0</v>
      </c>
      <c r="R103" s="87"/>
      <c r="S103" s="87"/>
      <c r="T103" s="87"/>
    </row>
    <row r="104" spans="1:20" ht="15" x14ac:dyDescent="0.25">
      <c r="A104" s="151"/>
      <c r="B104" s="151"/>
      <c r="C104" s="151"/>
      <c r="D104" s="151"/>
      <c r="E104" s="151"/>
      <c r="F104" s="151"/>
      <c r="G104" s="86"/>
      <c r="H104" s="86"/>
      <c r="I104" s="151"/>
      <c r="J104" s="154"/>
      <c r="K104" s="154"/>
      <c r="L104" s="154"/>
      <c r="M104" s="154"/>
      <c r="N104" s="154"/>
      <c r="O104" s="154"/>
      <c r="P104" s="154"/>
      <c r="Q104" s="179">
        <f t="shared" si="5"/>
        <v>0</v>
      </c>
      <c r="R104" s="87"/>
      <c r="S104" s="87"/>
      <c r="T104" s="87"/>
    </row>
    <row r="105" spans="1:20" ht="15" x14ac:dyDescent="0.25">
      <c r="A105" s="151"/>
      <c r="B105" s="151"/>
      <c r="C105" s="151"/>
      <c r="D105" s="151"/>
      <c r="E105" s="151"/>
      <c r="F105" s="151"/>
      <c r="G105" s="86"/>
      <c r="H105" s="86"/>
      <c r="I105" s="151"/>
      <c r="J105" s="154"/>
      <c r="K105" s="154"/>
      <c r="L105" s="154"/>
      <c r="M105" s="154"/>
      <c r="N105" s="154"/>
      <c r="O105" s="154"/>
      <c r="P105" s="154"/>
      <c r="Q105" s="179">
        <f t="shared" si="5"/>
        <v>0</v>
      </c>
      <c r="R105" s="87"/>
      <c r="S105" s="87"/>
      <c r="T105" s="87"/>
    </row>
    <row r="106" spans="1:20" ht="15" x14ac:dyDescent="0.25">
      <c r="A106" s="151"/>
      <c r="B106" s="151"/>
      <c r="C106" s="151"/>
      <c r="D106" s="151"/>
      <c r="E106" s="151"/>
      <c r="F106" s="151"/>
      <c r="G106" s="86"/>
      <c r="H106" s="86"/>
      <c r="I106" s="151"/>
      <c r="J106" s="154"/>
      <c r="K106" s="154"/>
      <c r="L106" s="154"/>
      <c r="M106" s="154"/>
      <c r="N106" s="154"/>
      <c r="O106" s="154"/>
      <c r="P106" s="154"/>
      <c r="Q106" s="179">
        <f t="shared" si="5"/>
        <v>0</v>
      </c>
      <c r="R106" s="87"/>
      <c r="S106" s="87"/>
      <c r="T106" s="87"/>
    </row>
    <row r="107" spans="1:20" ht="15" x14ac:dyDescent="0.25">
      <c r="A107" s="151"/>
      <c r="B107" s="151"/>
      <c r="C107" s="151"/>
      <c r="D107" s="151"/>
      <c r="E107" s="151"/>
      <c r="F107" s="151"/>
      <c r="G107" s="86"/>
      <c r="H107" s="86"/>
      <c r="I107" s="151"/>
      <c r="J107" s="154"/>
      <c r="K107" s="154"/>
      <c r="L107" s="154"/>
      <c r="M107" s="154"/>
      <c r="N107" s="154"/>
      <c r="O107" s="154"/>
      <c r="P107" s="154"/>
      <c r="Q107" s="179">
        <f t="shared" si="5"/>
        <v>0</v>
      </c>
      <c r="R107" s="87"/>
      <c r="S107" s="87"/>
      <c r="T107" s="87"/>
    </row>
    <row r="108" spans="1:20" ht="15" x14ac:dyDescent="0.25">
      <c r="A108" s="151"/>
      <c r="B108" s="151"/>
      <c r="C108" s="151"/>
      <c r="D108" s="151"/>
      <c r="E108" s="151"/>
      <c r="F108" s="151"/>
      <c r="G108" s="86"/>
      <c r="H108" s="86"/>
      <c r="I108" s="151"/>
      <c r="J108" s="154"/>
      <c r="K108" s="154"/>
      <c r="L108" s="154"/>
      <c r="M108" s="154"/>
      <c r="N108" s="154"/>
      <c r="O108" s="154"/>
      <c r="P108" s="154"/>
      <c r="Q108" s="179">
        <f t="shared" si="5"/>
        <v>0</v>
      </c>
      <c r="R108" s="87"/>
      <c r="S108" s="87"/>
      <c r="T108" s="87"/>
    </row>
    <row r="109" spans="1:20" ht="15" x14ac:dyDescent="0.25">
      <c r="A109" s="151"/>
      <c r="B109" s="151"/>
      <c r="C109" s="151"/>
      <c r="D109" s="151"/>
      <c r="E109" s="151"/>
      <c r="F109" s="151"/>
      <c r="G109" s="86"/>
      <c r="H109" s="86"/>
      <c r="I109" s="151"/>
      <c r="J109" s="154"/>
      <c r="K109" s="154"/>
      <c r="L109" s="154"/>
      <c r="M109" s="154"/>
      <c r="N109" s="154"/>
      <c r="O109" s="154"/>
      <c r="P109" s="154"/>
      <c r="Q109" s="179">
        <f t="shared" si="5"/>
        <v>0</v>
      </c>
      <c r="R109" s="87"/>
      <c r="S109" s="87"/>
      <c r="T109" s="87"/>
    </row>
    <row r="110" spans="1:20" ht="15" x14ac:dyDescent="0.25">
      <c r="A110" s="151"/>
      <c r="B110" s="151"/>
      <c r="C110" s="151"/>
      <c r="D110" s="151"/>
      <c r="E110" s="151"/>
      <c r="F110" s="151"/>
      <c r="G110" s="86"/>
      <c r="H110" s="86"/>
      <c r="I110" s="151"/>
      <c r="J110" s="154"/>
      <c r="K110" s="154"/>
      <c r="L110" s="154"/>
      <c r="M110" s="154"/>
      <c r="N110" s="154"/>
      <c r="O110" s="154"/>
      <c r="P110" s="154"/>
      <c r="Q110" s="179">
        <f t="shared" si="5"/>
        <v>0</v>
      </c>
      <c r="R110" s="87"/>
      <c r="S110" s="87"/>
      <c r="T110" s="87"/>
    </row>
    <row r="111" spans="1:20" ht="15" x14ac:dyDescent="0.25">
      <c r="A111" s="151"/>
      <c r="B111" s="151"/>
      <c r="C111" s="151"/>
      <c r="D111" s="151"/>
      <c r="E111" s="151"/>
      <c r="F111" s="151"/>
      <c r="G111" s="86"/>
      <c r="H111" s="86"/>
      <c r="I111" s="151"/>
      <c r="J111" s="154"/>
      <c r="K111" s="154"/>
      <c r="L111" s="154"/>
      <c r="M111" s="154"/>
      <c r="N111" s="154"/>
      <c r="O111" s="154"/>
      <c r="P111" s="154"/>
      <c r="Q111" s="179">
        <f t="shared" si="5"/>
        <v>0</v>
      </c>
      <c r="R111" s="87"/>
      <c r="S111" s="87"/>
      <c r="T111" s="87"/>
    </row>
    <row r="112" spans="1:20" ht="15" x14ac:dyDescent="0.25">
      <c r="A112" s="151"/>
      <c r="B112" s="151"/>
      <c r="C112" s="151"/>
      <c r="D112" s="151"/>
      <c r="E112" s="151"/>
      <c r="F112" s="151"/>
      <c r="G112" s="86"/>
      <c r="H112" s="86"/>
      <c r="I112" s="151"/>
      <c r="J112" s="154"/>
      <c r="K112" s="154"/>
      <c r="L112" s="154"/>
      <c r="M112" s="154"/>
      <c r="N112" s="154"/>
      <c r="O112" s="154"/>
      <c r="P112" s="154"/>
      <c r="Q112" s="179">
        <f t="shared" si="5"/>
        <v>0</v>
      </c>
      <c r="R112" s="87"/>
      <c r="S112" s="87"/>
      <c r="T112" s="87"/>
    </row>
    <row r="113" spans="1:20" ht="15" x14ac:dyDescent="0.25">
      <c r="A113" s="151"/>
      <c r="B113" s="151"/>
      <c r="C113" s="151"/>
      <c r="D113" s="151"/>
      <c r="E113" s="151"/>
      <c r="F113" s="151"/>
      <c r="G113" s="86"/>
      <c r="H113" s="86"/>
      <c r="I113" s="151"/>
      <c r="J113" s="154"/>
      <c r="K113" s="154"/>
      <c r="L113" s="154"/>
      <c r="M113" s="154"/>
      <c r="N113" s="154"/>
      <c r="O113" s="154"/>
      <c r="P113" s="154"/>
      <c r="Q113" s="179">
        <f t="shared" si="5"/>
        <v>0</v>
      </c>
      <c r="R113" s="87"/>
      <c r="S113" s="87"/>
      <c r="T113" s="87"/>
    </row>
    <row r="114" spans="1:20" ht="15" x14ac:dyDescent="0.25">
      <c r="A114" s="151"/>
      <c r="B114" s="151"/>
      <c r="C114" s="151"/>
      <c r="D114" s="151"/>
      <c r="E114" s="151"/>
      <c r="F114" s="151"/>
      <c r="G114" s="86"/>
      <c r="H114" s="86"/>
      <c r="I114" s="151"/>
      <c r="J114" s="154"/>
      <c r="K114" s="154"/>
      <c r="L114" s="154"/>
      <c r="M114" s="154"/>
      <c r="N114" s="154"/>
      <c r="O114" s="154"/>
      <c r="P114" s="154"/>
      <c r="Q114" s="179">
        <f t="shared" si="5"/>
        <v>0</v>
      </c>
      <c r="R114" s="87"/>
      <c r="S114" s="87"/>
      <c r="T114" s="87"/>
    </row>
    <row r="115" spans="1:20" ht="15" x14ac:dyDescent="0.25">
      <c r="A115" s="151"/>
      <c r="B115" s="151"/>
      <c r="C115" s="151"/>
      <c r="D115" s="151"/>
      <c r="E115" s="151"/>
      <c r="F115" s="151"/>
      <c r="G115" s="86"/>
      <c r="H115" s="86"/>
      <c r="I115" s="151"/>
      <c r="J115" s="154"/>
      <c r="K115" s="154"/>
      <c r="L115" s="154"/>
      <c r="M115" s="154"/>
      <c r="N115" s="154"/>
      <c r="O115" s="154"/>
      <c r="P115" s="154"/>
      <c r="Q115" s="179">
        <f t="shared" si="5"/>
        <v>0</v>
      </c>
      <c r="R115" s="87"/>
      <c r="S115" s="87"/>
      <c r="T115" s="87"/>
    </row>
    <row r="116" spans="1:20" ht="15" x14ac:dyDescent="0.25">
      <c r="A116" s="151"/>
      <c r="B116" s="151"/>
      <c r="C116" s="151"/>
      <c r="D116" s="151"/>
      <c r="E116" s="151"/>
      <c r="F116" s="151"/>
      <c r="G116" s="86"/>
      <c r="H116" s="86"/>
      <c r="I116" s="151"/>
      <c r="J116" s="154"/>
      <c r="K116" s="154"/>
      <c r="L116" s="154"/>
      <c r="M116" s="154"/>
      <c r="N116" s="154"/>
      <c r="O116" s="154"/>
      <c r="P116" s="154"/>
      <c r="Q116" s="179">
        <f t="shared" si="5"/>
        <v>0</v>
      </c>
      <c r="R116" s="87"/>
      <c r="S116" s="87"/>
      <c r="T116" s="87"/>
    </row>
    <row r="117" spans="1:20" ht="15" x14ac:dyDescent="0.25">
      <c r="A117" s="151"/>
      <c r="B117" s="151"/>
      <c r="C117" s="151"/>
      <c r="D117" s="151"/>
      <c r="E117" s="151"/>
      <c r="F117" s="151"/>
      <c r="G117" s="86"/>
      <c r="H117" s="86"/>
      <c r="I117" s="151"/>
      <c r="J117" s="154"/>
      <c r="K117" s="154"/>
      <c r="L117" s="154"/>
      <c r="M117" s="154"/>
      <c r="N117" s="154"/>
      <c r="O117" s="154"/>
      <c r="P117" s="154"/>
      <c r="Q117" s="179">
        <f t="shared" ref="Q117:Q136" si="6">SUM(C117:P117)</f>
        <v>0</v>
      </c>
      <c r="R117" s="87"/>
      <c r="S117" s="87"/>
      <c r="T117" s="87"/>
    </row>
    <row r="118" spans="1:20" ht="15" x14ac:dyDescent="0.25">
      <c r="A118" s="151"/>
      <c r="B118" s="151"/>
      <c r="C118" s="151"/>
      <c r="D118" s="151"/>
      <c r="E118" s="151"/>
      <c r="F118" s="151"/>
      <c r="G118" s="86"/>
      <c r="H118" s="86"/>
      <c r="I118" s="151"/>
      <c r="J118" s="154"/>
      <c r="K118" s="154"/>
      <c r="L118" s="154"/>
      <c r="M118" s="154"/>
      <c r="N118" s="154"/>
      <c r="O118" s="154"/>
      <c r="P118" s="154"/>
      <c r="Q118" s="179">
        <f t="shared" si="6"/>
        <v>0</v>
      </c>
      <c r="R118" s="87"/>
      <c r="S118" s="87"/>
      <c r="T118" s="87"/>
    </row>
    <row r="119" spans="1:20" ht="15" x14ac:dyDescent="0.25">
      <c r="A119" s="151"/>
      <c r="B119" s="151"/>
      <c r="C119" s="151"/>
      <c r="D119" s="151"/>
      <c r="E119" s="151"/>
      <c r="F119" s="151"/>
      <c r="G119" s="86"/>
      <c r="H119" s="86"/>
      <c r="I119" s="151"/>
      <c r="J119" s="154"/>
      <c r="K119" s="154"/>
      <c r="L119" s="154"/>
      <c r="M119" s="154"/>
      <c r="N119" s="154"/>
      <c r="O119" s="154"/>
      <c r="P119" s="154"/>
      <c r="Q119" s="179">
        <f t="shared" si="6"/>
        <v>0</v>
      </c>
      <c r="R119" s="87"/>
      <c r="S119" s="87"/>
      <c r="T119" s="87"/>
    </row>
    <row r="120" spans="1:20" ht="15" x14ac:dyDescent="0.25">
      <c r="A120" s="151"/>
      <c r="B120" s="151"/>
      <c r="C120" s="151"/>
      <c r="D120" s="151"/>
      <c r="E120" s="151"/>
      <c r="F120" s="151"/>
      <c r="G120" s="86"/>
      <c r="H120" s="86"/>
      <c r="I120" s="151"/>
      <c r="J120" s="154"/>
      <c r="K120" s="154"/>
      <c r="L120" s="154"/>
      <c r="M120" s="154"/>
      <c r="N120" s="154"/>
      <c r="O120" s="154"/>
      <c r="P120" s="154"/>
      <c r="Q120" s="179">
        <f t="shared" si="6"/>
        <v>0</v>
      </c>
      <c r="R120" s="87"/>
      <c r="S120" s="87"/>
      <c r="T120" s="87"/>
    </row>
    <row r="121" spans="1:20" ht="15" x14ac:dyDescent="0.25">
      <c r="A121" s="151"/>
      <c r="B121" s="151"/>
      <c r="C121" s="151"/>
      <c r="D121" s="151"/>
      <c r="E121" s="151"/>
      <c r="F121" s="151"/>
      <c r="G121" s="86"/>
      <c r="H121" s="86"/>
      <c r="I121" s="151"/>
      <c r="J121" s="154"/>
      <c r="K121" s="154"/>
      <c r="L121" s="154"/>
      <c r="M121" s="154"/>
      <c r="N121" s="154"/>
      <c r="O121" s="154"/>
      <c r="P121" s="154"/>
      <c r="Q121" s="179">
        <f t="shared" si="6"/>
        <v>0</v>
      </c>
      <c r="R121" s="87"/>
      <c r="S121" s="87"/>
      <c r="T121" s="87"/>
    </row>
    <row r="122" spans="1:20" ht="15" x14ac:dyDescent="0.25">
      <c r="A122" s="151"/>
      <c r="B122" s="151"/>
      <c r="C122" s="151"/>
      <c r="D122" s="151"/>
      <c r="E122" s="151"/>
      <c r="F122" s="151"/>
      <c r="G122" s="86"/>
      <c r="H122" s="86"/>
      <c r="I122" s="151"/>
      <c r="J122" s="154"/>
      <c r="K122" s="154"/>
      <c r="L122" s="154"/>
      <c r="M122" s="154"/>
      <c r="N122" s="154"/>
      <c r="O122" s="154"/>
      <c r="P122" s="154"/>
      <c r="Q122" s="179">
        <f t="shared" si="6"/>
        <v>0</v>
      </c>
      <c r="R122" s="87"/>
      <c r="S122" s="87"/>
      <c r="T122" s="87"/>
    </row>
    <row r="123" spans="1:20" ht="15" x14ac:dyDescent="0.25">
      <c r="A123" s="151"/>
      <c r="B123" s="151"/>
      <c r="C123" s="151"/>
      <c r="D123" s="151"/>
      <c r="E123" s="151"/>
      <c r="F123" s="151"/>
      <c r="G123" s="86"/>
      <c r="H123" s="86"/>
      <c r="I123" s="151"/>
      <c r="J123" s="154"/>
      <c r="K123" s="154"/>
      <c r="L123" s="154"/>
      <c r="M123" s="154"/>
      <c r="N123" s="154"/>
      <c r="O123" s="154"/>
      <c r="P123" s="154"/>
      <c r="Q123" s="179">
        <f t="shared" si="6"/>
        <v>0</v>
      </c>
      <c r="R123" s="87"/>
      <c r="S123" s="87"/>
      <c r="T123" s="87"/>
    </row>
    <row r="124" spans="1:20" ht="15" x14ac:dyDescent="0.25">
      <c r="A124" s="151"/>
      <c r="B124" s="151"/>
      <c r="C124" s="151"/>
      <c r="D124" s="151"/>
      <c r="E124" s="151"/>
      <c r="F124" s="151"/>
      <c r="G124" s="86"/>
      <c r="H124" s="86"/>
      <c r="I124" s="151"/>
      <c r="J124" s="154"/>
      <c r="K124" s="154"/>
      <c r="L124" s="154"/>
      <c r="M124" s="154"/>
      <c r="N124" s="154"/>
      <c r="O124" s="154"/>
      <c r="P124" s="154"/>
      <c r="Q124" s="179">
        <f t="shared" si="6"/>
        <v>0</v>
      </c>
      <c r="R124" s="87"/>
      <c r="S124" s="87"/>
      <c r="T124" s="87"/>
    </row>
    <row r="125" spans="1:20" ht="15" x14ac:dyDescent="0.25">
      <c r="A125" s="151"/>
      <c r="B125" s="151"/>
      <c r="C125" s="151"/>
      <c r="D125" s="151"/>
      <c r="E125" s="151"/>
      <c r="F125" s="151"/>
      <c r="G125" s="86"/>
      <c r="H125" s="86"/>
      <c r="I125" s="151"/>
      <c r="J125" s="154"/>
      <c r="K125" s="154"/>
      <c r="L125" s="154"/>
      <c r="M125" s="154"/>
      <c r="N125" s="154"/>
      <c r="O125" s="154"/>
      <c r="P125" s="154"/>
      <c r="Q125" s="179">
        <f t="shared" si="6"/>
        <v>0</v>
      </c>
      <c r="R125" s="87"/>
      <c r="S125" s="87"/>
      <c r="T125" s="87"/>
    </row>
    <row r="126" spans="1:20" ht="15" x14ac:dyDescent="0.25">
      <c r="A126" s="151"/>
      <c r="B126" s="151"/>
      <c r="C126" s="151"/>
      <c r="D126" s="151"/>
      <c r="E126" s="151"/>
      <c r="F126" s="151"/>
      <c r="G126" s="86"/>
      <c r="H126" s="86"/>
      <c r="I126" s="151"/>
      <c r="J126" s="154"/>
      <c r="K126" s="154"/>
      <c r="L126" s="154"/>
      <c r="M126" s="154"/>
      <c r="N126" s="154"/>
      <c r="O126" s="154"/>
      <c r="P126" s="154"/>
      <c r="Q126" s="179">
        <f t="shared" si="6"/>
        <v>0</v>
      </c>
      <c r="R126" s="87"/>
      <c r="S126" s="87"/>
      <c r="T126" s="87"/>
    </row>
    <row r="127" spans="1:20" ht="15" x14ac:dyDescent="0.25">
      <c r="A127" s="151"/>
      <c r="B127" s="151"/>
      <c r="C127" s="151"/>
      <c r="D127" s="151"/>
      <c r="E127" s="151"/>
      <c r="F127" s="151"/>
      <c r="G127" s="86"/>
      <c r="H127" s="86"/>
      <c r="I127" s="151"/>
      <c r="J127" s="154"/>
      <c r="K127" s="154"/>
      <c r="L127" s="154"/>
      <c r="M127" s="154"/>
      <c r="N127" s="154"/>
      <c r="O127" s="154"/>
      <c r="P127" s="154"/>
      <c r="Q127" s="179">
        <f t="shared" si="6"/>
        <v>0</v>
      </c>
      <c r="R127" s="87"/>
      <c r="S127" s="87"/>
      <c r="T127" s="87"/>
    </row>
    <row r="128" spans="1:20" ht="15" x14ac:dyDescent="0.25">
      <c r="A128" s="151"/>
      <c r="B128" s="151"/>
      <c r="C128" s="151"/>
      <c r="D128" s="151"/>
      <c r="E128" s="151"/>
      <c r="F128" s="151"/>
      <c r="G128" s="86"/>
      <c r="H128" s="86"/>
      <c r="I128" s="151"/>
      <c r="J128" s="154"/>
      <c r="K128" s="154"/>
      <c r="L128" s="154"/>
      <c r="M128" s="154"/>
      <c r="N128" s="154"/>
      <c r="O128" s="154"/>
      <c r="P128" s="154"/>
      <c r="Q128" s="179">
        <f t="shared" si="6"/>
        <v>0</v>
      </c>
      <c r="R128" s="87"/>
      <c r="S128" s="87"/>
      <c r="T128" s="87"/>
    </row>
    <row r="129" spans="1:22" ht="15" x14ac:dyDescent="0.25">
      <c r="A129" s="151"/>
      <c r="B129" s="151"/>
      <c r="C129" s="151"/>
      <c r="D129" s="151"/>
      <c r="E129" s="151"/>
      <c r="F129" s="151"/>
      <c r="G129" s="86"/>
      <c r="H129" s="86"/>
      <c r="I129" s="151"/>
      <c r="J129" s="154"/>
      <c r="K129" s="154"/>
      <c r="L129" s="154"/>
      <c r="M129" s="154"/>
      <c r="N129" s="154"/>
      <c r="O129" s="154"/>
      <c r="P129" s="154"/>
      <c r="Q129" s="179">
        <f t="shared" si="6"/>
        <v>0</v>
      </c>
      <c r="R129" s="87"/>
      <c r="S129" s="87"/>
      <c r="T129" s="87"/>
    </row>
    <row r="130" spans="1:22" ht="15" x14ac:dyDescent="0.25">
      <c r="A130" s="151"/>
      <c r="B130" s="151"/>
      <c r="C130" s="151"/>
      <c r="D130" s="151"/>
      <c r="E130" s="151"/>
      <c r="F130" s="151"/>
      <c r="G130" s="86"/>
      <c r="H130" s="86"/>
      <c r="I130" s="151"/>
      <c r="J130" s="154"/>
      <c r="K130" s="154"/>
      <c r="L130" s="154"/>
      <c r="M130" s="154"/>
      <c r="N130" s="154"/>
      <c r="O130" s="154"/>
      <c r="P130" s="154"/>
      <c r="Q130" s="179">
        <f t="shared" si="6"/>
        <v>0</v>
      </c>
      <c r="R130" s="87"/>
      <c r="S130" s="87"/>
      <c r="T130" s="87"/>
    </row>
    <row r="131" spans="1:22" ht="15" x14ac:dyDescent="0.25">
      <c r="A131" s="151"/>
      <c r="B131" s="151"/>
      <c r="C131" s="151"/>
      <c r="D131" s="151"/>
      <c r="E131" s="151"/>
      <c r="F131" s="151"/>
      <c r="G131" s="86"/>
      <c r="H131" s="86"/>
      <c r="I131" s="151"/>
      <c r="J131" s="154"/>
      <c r="K131" s="154"/>
      <c r="L131" s="154"/>
      <c r="M131" s="154"/>
      <c r="N131" s="154"/>
      <c r="O131" s="154"/>
      <c r="P131" s="154"/>
      <c r="Q131" s="179">
        <f t="shared" si="6"/>
        <v>0</v>
      </c>
      <c r="R131" s="87"/>
      <c r="S131" s="87"/>
      <c r="T131" s="87"/>
    </row>
    <row r="132" spans="1:22" ht="15" x14ac:dyDescent="0.25">
      <c r="A132" s="151"/>
      <c r="B132" s="151"/>
      <c r="C132" s="151"/>
      <c r="D132" s="151"/>
      <c r="E132" s="151"/>
      <c r="F132" s="151"/>
      <c r="G132" s="86"/>
      <c r="H132" s="86"/>
      <c r="I132" s="151"/>
      <c r="J132" s="154"/>
      <c r="K132" s="154"/>
      <c r="L132" s="154"/>
      <c r="M132" s="154"/>
      <c r="N132" s="154"/>
      <c r="O132" s="154"/>
      <c r="P132" s="154"/>
      <c r="Q132" s="179">
        <f t="shared" si="6"/>
        <v>0</v>
      </c>
      <c r="R132" s="87"/>
      <c r="S132" s="87"/>
      <c r="T132" s="87"/>
    </row>
    <row r="133" spans="1:22" ht="15" x14ac:dyDescent="0.25">
      <c r="A133" s="151"/>
      <c r="B133" s="151"/>
      <c r="C133" s="151"/>
      <c r="D133" s="151"/>
      <c r="E133" s="151"/>
      <c r="F133" s="151"/>
      <c r="G133" s="86"/>
      <c r="H133" s="86"/>
      <c r="I133" s="151"/>
      <c r="J133" s="154"/>
      <c r="K133" s="154"/>
      <c r="L133" s="154"/>
      <c r="M133" s="154"/>
      <c r="N133" s="154"/>
      <c r="O133" s="154"/>
      <c r="P133" s="154"/>
      <c r="Q133" s="179">
        <f t="shared" si="6"/>
        <v>0</v>
      </c>
      <c r="R133" s="87"/>
      <c r="S133" s="87"/>
      <c r="T133" s="87"/>
    </row>
    <row r="134" spans="1:22" ht="15" x14ac:dyDescent="0.25">
      <c r="A134" s="151"/>
      <c r="B134" s="151"/>
      <c r="C134" s="151"/>
      <c r="D134" s="151"/>
      <c r="E134" s="151"/>
      <c r="F134" s="151"/>
      <c r="G134" s="86"/>
      <c r="H134" s="86"/>
      <c r="I134" s="151"/>
      <c r="J134" s="154"/>
      <c r="K134" s="154"/>
      <c r="L134" s="154"/>
      <c r="M134" s="154"/>
      <c r="N134" s="154"/>
      <c r="O134" s="154"/>
      <c r="P134" s="154"/>
      <c r="Q134" s="179">
        <f t="shared" si="6"/>
        <v>0</v>
      </c>
      <c r="R134" s="87"/>
      <c r="S134" s="87"/>
      <c r="T134" s="87"/>
    </row>
    <row r="135" spans="1:22" ht="15" x14ac:dyDescent="0.25">
      <c r="A135" s="151"/>
      <c r="B135" s="151"/>
      <c r="C135" s="151"/>
      <c r="D135" s="151"/>
      <c r="E135" s="151"/>
      <c r="F135" s="151"/>
      <c r="G135" s="86"/>
      <c r="H135" s="86"/>
      <c r="I135" s="151"/>
      <c r="J135" s="154"/>
      <c r="K135" s="154"/>
      <c r="L135" s="154"/>
      <c r="M135" s="154"/>
      <c r="N135" s="154"/>
      <c r="O135" s="154"/>
      <c r="P135" s="154"/>
      <c r="Q135" s="179">
        <f t="shared" si="6"/>
        <v>0</v>
      </c>
      <c r="R135" s="87"/>
      <c r="S135" s="87"/>
      <c r="T135" s="87"/>
    </row>
    <row r="136" spans="1:22" ht="14.25" x14ac:dyDescent="0.2">
      <c r="A136" s="168" t="s">
        <v>301</v>
      </c>
      <c r="B136" s="169" t="s">
        <v>302</v>
      </c>
      <c r="C136" s="170">
        <f>SUM(C85:C125)</f>
        <v>0</v>
      </c>
      <c r="D136" s="171">
        <f>SUM(D85:D132)</f>
        <v>3474.4000000000005</v>
      </c>
      <c r="E136" s="171">
        <f>SUM(E85:E132)</f>
        <v>0</v>
      </c>
      <c r="F136" s="171">
        <f>SUM(F85:F132)</f>
        <v>0</v>
      </c>
      <c r="G136" s="170">
        <f>SUM(G85:G132)</f>
        <v>0</v>
      </c>
      <c r="H136" s="170">
        <f>SUM(H85:H125)</f>
        <v>0</v>
      </c>
      <c r="I136" s="171">
        <f>SUM(I85:I132)</f>
        <v>0</v>
      </c>
      <c r="J136" s="170">
        <f>SUM(J85:J132)</f>
        <v>0</v>
      </c>
      <c r="K136" s="170">
        <f>SUM(K85:K132)</f>
        <v>0</v>
      </c>
      <c r="L136" s="170">
        <f>SUM(L85:L132)</f>
        <v>0</v>
      </c>
      <c r="M136" s="170"/>
      <c r="N136" s="170"/>
      <c r="O136" s="170"/>
      <c r="P136" s="170"/>
      <c r="Q136" s="172">
        <f t="shared" si="6"/>
        <v>3474.4000000000005</v>
      </c>
      <c r="R136" s="180"/>
      <c r="S136" s="180"/>
      <c r="T136" s="181"/>
    </row>
    <row r="137" spans="1:22" ht="80.45" customHeight="1" x14ac:dyDescent="0.2">
      <c r="A137" s="168"/>
      <c r="B137" s="147" t="s">
        <v>303</v>
      </c>
      <c r="C137" s="182">
        <f>C136/Q138</f>
        <v>0</v>
      </c>
      <c r="D137" s="182">
        <f>D136/Q138</f>
        <v>0.64275275182684311</v>
      </c>
      <c r="E137" s="182">
        <f>E136/$Q$138</f>
        <v>0</v>
      </c>
      <c r="F137" s="182">
        <f>F136/$Q$138</f>
        <v>0</v>
      </c>
      <c r="G137" s="182">
        <f>G136/Q138</f>
        <v>0</v>
      </c>
      <c r="H137" s="182">
        <f>H136/Q138</f>
        <v>0</v>
      </c>
      <c r="I137" s="183">
        <f>I136/Q138</f>
        <v>0</v>
      </c>
      <c r="J137" s="183">
        <f>J136/Q138</f>
        <v>0</v>
      </c>
      <c r="K137" s="182">
        <f t="shared" ref="K137:P137" si="7">K136/$Q$138</f>
        <v>0</v>
      </c>
      <c r="L137" s="182">
        <f t="shared" si="7"/>
        <v>0</v>
      </c>
      <c r="M137" s="182">
        <f t="shared" si="7"/>
        <v>0</v>
      </c>
      <c r="N137" s="182">
        <f t="shared" si="7"/>
        <v>0</v>
      </c>
      <c r="O137" s="182">
        <f t="shared" si="7"/>
        <v>0</v>
      </c>
      <c r="P137" s="182">
        <f t="shared" si="7"/>
        <v>0</v>
      </c>
      <c r="Q137" s="184">
        <f>Q136/Q138</f>
        <v>0.64275275182684311</v>
      </c>
      <c r="R137" s="177"/>
      <c r="S137" s="177"/>
      <c r="T137" s="178"/>
    </row>
    <row r="138" spans="1:22" ht="18.75" x14ac:dyDescent="0.3">
      <c r="A138" s="185"/>
      <c r="B138" s="185" t="s">
        <v>304</v>
      </c>
      <c r="C138" s="185">
        <f t="shared" ref="C138:Q138" si="8">C82+C136</f>
        <v>0</v>
      </c>
      <c r="D138" s="186">
        <f t="shared" si="8"/>
        <v>5405.5</v>
      </c>
      <c r="E138" s="186">
        <f t="shared" si="8"/>
        <v>0</v>
      </c>
      <c r="F138" s="186">
        <f t="shared" si="8"/>
        <v>0</v>
      </c>
      <c r="G138" s="185">
        <f t="shared" si="8"/>
        <v>0</v>
      </c>
      <c r="H138" s="185">
        <f t="shared" si="8"/>
        <v>0</v>
      </c>
      <c r="I138" s="186">
        <f t="shared" si="8"/>
        <v>0</v>
      </c>
      <c r="J138" s="186">
        <f t="shared" si="8"/>
        <v>0</v>
      </c>
      <c r="K138" s="186">
        <f t="shared" si="8"/>
        <v>0</v>
      </c>
      <c r="L138" s="186">
        <f t="shared" si="8"/>
        <v>0</v>
      </c>
      <c r="M138" s="186">
        <f t="shared" si="8"/>
        <v>0</v>
      </c>
      <c r="N138" s="186">
        <f t="shared" si="8"/>
        <v>0</v>
      </c>
      <c r="O138" s="186">
        <f t="shared" si="8"/>
        <v>0</v>
      </c>
      <c r="P138" s="186">
        <f t="shared" si="8"/>
        <v>0</v>
      </c>
      <c r="Q138" s="187">
        <f t="shared" si="8"/>
        <v>5405.5</v>
      </c>
      <c r="R138" s="188"/>
      <c r="S138" s="188"/>
      <c r="T138" s="188"/>
      <c r="U138" s="189">
        <f>Q136+Q82</f>
        <v>5405.5</v>
      </c>
      <c r="V138" s="96" t="s">
        <v>305</v>
      </c>
    </row>
    <row r="139" spans="1:22" ht="18.75" x14ac:dyDescent="0.3">
      <c r="A139" s="185"/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8"/>
      <c r="R139" s="188"/>
      <c r="S139" s="188"/>
      <c r="T139" s="188"/>
    </row>
    <row r="140" spans="1:22" ht="48" x14ac:dyDescent="0.3">
      <c r="A140" s="185"/>
      <c r="B140" s="190" t="s">
        <v>306</v>
      </c>
      <c r="C140" s="191">
        <f t="shared" ref="C140:P140" si="9">C83+C137</f>
        <v>0</v>
      </c>
      <c r="D140" s="191">
        <f t="shared" si="9"/>
        <v>1</v>
      </c>
      <c r="E140" s="191">
        <f t="shared" si="9"/>
        <v>0</v>
      </c>
      <c r="F140" s="191">
        <f t="shared" si="9"/>
        <v>0</v>
      </c>
      <c r="G140" s="191">
        <f t="shared" si="9"/>
        <v>0</v>
      </c>
      <c r="H140" s="191">
        <f t="shared" si="9"/>
        <v>0</v>
      </c>
      <c r="I140" s="191">
        <f t="shared" si="9"/>
        <v>0</v>
      </c>
      <c r="J140" s="191">
        <f t="shared" si="9"/>
        <v>0</v>
      </c>
      <c r="K140" s="191">
        <f t="shared" si="9"/>
        <v>0</v>
      </c>
      <c r="L140" s="191">
        <f t="shared" si="9"/>
        <v>0</v>
      </c>
      <c r="M140" s="191">
        <f t="shared" si="9"/>
        <v>0</v>
      </c>
      <c r="N140" s="191">
        <f t="shared" si="9"/>
        <v>0</v>
      </c>
      <c r="O140" s="191">
        <f t="shared" si="9"/>
        <v>0</v>
      </c>
      <c r="P140" s="191">
        <f t="shared" si="9"/>
        <v>0</v>
      </c>
      <c r="Q140" s="192">
        <f>SUM(C140:P140)</f>
        <v>1</v>
      </c>
      <c r="R140" s="188"/>
      <c r="S140" s="188"/>
      <c r="T140" s="188"/>
      <c r="U140" s="189">
        <f>Q137+Q83</f>
        <v>1</v>
      </c>
      <c r="V140" s="96" t="s">
        <v>307</v>
      </c>
    </row>
    <row r="141" spans="1:22" ht="18.75" x14ac:dyDescent="0.3">
      <c r="A141" s="185"/>
      <c r="B141" s="185"/>
      <c r="C141" s="185"/>
      <c r="D141" s="185"/>
      <c r="E141" s="185"/>
      <c r="F141" s="185"/>
      <c r="G141" s="185"/>
      <c r="H141" s="185"/>
      <c r="I141" s="185"/>
      <c r="J141" s="193"/>
      <c r="K141" s="193"/>
      <c r="L141" s="193"/>
      <c r="M141" s="193"/>
      <c r="N141" s="193"/>
      <c r="O141" s="193"/>
      <c r="P141" s="193"/>
      <c r="Q141" s="188"/>
      <c r="R141" s="188"/>
      <c r="S141" s="188"/>
      <c r="T141" s="188"/>
    </row>
    <row r="142" spans="1:22" x14ac:dyDescent="0.2">
      <c r="B142" s="42" t="s">
        <v>308</v>
      </c>
      <c r="D142" s="42" t="s">
        <v>176</v>
      </c>
      <c r="Q142" s="121"/>
    </row>
  </sheetData>
  <mergeCells count="9">
    <mergeCell ref="A11:T11"/>
    <mergeCell ref="A84:T84"/>
    <mergeCell ref="I1:Q1"/>
    <mergeCell ref="A3:T3"/>
    <mergeCell ref="A4:T4"/>
    <mergeCell ref="A5:T5"/>
    <mergeCell ref="B9:B10"/>
    <mergeCell ref="C9:J9"/>
    <mergeCell ref="Q9:Q10"/>
  </mergeCells>
  <pageMargins left="0.78749999999999998" right="0.78749999999999998" top="0.98402777777777795" bottom="0.196527777777778" header="0.51180555555555496" footer="0.51180555555555496"/>
  <pageSetup paperSize="9" scale="22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AMK123"/>
  <sheetViews>
    <sheetView view="pageBreakPreview" zoomScale="75" zoomScaleNormal="75" zoomScalePageLayoutView="75" workbookViewId="0">
      <pane ySplit="8" topLeftCell="A9" activePane="bottomLeft" state="frozen"/>
      <selection pane="bottomLeft" activeCell="D9" sqref="D9"/>
    </sheetView>
  </sheetViews>
  <sheetFormatPr defaultRowHeight="12.75" x14ac:dyDescent="0.2"/>
  <cols>
    <col min="1" max="1" width="3.28515625" style="96" customWidth="1"/>
    <col min="2" max="2" width="42" style="96" customWidth="1"/>
    <col min="3" max="3" width="28.7109375" style="96" customWidth="1"/>
    <col min="4" max="4" width="10.85546875" style="96" customWidth="1"/>
    <col min="5" max="5" width="12.28515625" style="96" customWidth="1"/>
    <col min="6" max="6" width="12.42578125" style="96" customWidth="1"/>
    <col min="7" max="7" width="9.140625" style="100" customWidth="1"/>
    <col min="8" max="8" width="9.7109375" style="100" customWidth="1"/>
    <col min="9" max="9" width="19.140625" style="96" customWidth="1"/>
    <col min="10" max="10" width="12.7109375" style="96" customWidth="1"/>
    <col min="11" max="11" width="15" style="96" customWidth="1"/>
    <col min="12" max="12" width="14.85546875" style="96" customWidth="1"/>
    <col min="13" max="13" width="13.42578125" style="96" customWidth="1"/>
    <col min="14" max="14" width="13.140625" style="96" customWidth="1"/>
    <col min="15" max="1025" width="9.140625" style="96" customWidth="1"/>
  </cols>
  <sheetData>
    <row r="1" spans="1:8" x14ac:dyDescent="0.2">
      <c r="E1" s="939" t="s">
        <v>309</v>
      </c>
      <c r="F1" s="939"/>
    </row>
    <row r="2" spans="1:8" ht="36" customHeight="1" x14ac:dyDescent="0.25">
      <c r="A2" s="948" t="s">
        <v>310</v>
      </c>
      <c r="B2" s="948"/>
      <c r="C2" s="948"/>
      <c r="D2" s="948"/>
      <c r="E2" s="948"/>
      <c r="F2" s="948"/>
    </row>
    <row r="3" spans="1:8" ht="15" hidden="1" customHeight="1" x14ac:dyDescent="0.2">
      <c r="A3" s="194"/>
      <c r="B3" s="949"/>
      <c r="C3" s="949"/>
      <c r="D3" s="949"/>
      <c r="E3" s="949"/>
      <c r="F3" s="949"/>
    </row>
    <row r="4" spans="1:8" hidden="1" x14ac:dyDescent="0.2">
      <c r="A4" s="950" t="s">
        <v>56</v>
      </c>
      <c r="B4" s="950"/>
      <c r="C4" s="950"/>
      <c r="D4" s="950"/>
      <c r="E4" s="950"/>
      <c r="F4" s="950"/>
    </row>
    <row r="6" spans="1:8" s="196" customFormat="1" ht="41.45" customHeight="1" x14ac:dyDescent="0.2">
      <c r="A6" s="937" t="s">
        <v>4</v>
      </c>
      <c r="B6" s="937" t="s">
        <v>311</v>
      </c>
      <c r="C6" s="937" t="s">
        <v>312</v>
      </c>
      <c r="D6" s="115" t="s">
        <v>313</v>
      </c>
      <c r="E6" s="937" t="s">
        <v>314</v>
      </c>
      <c r="F6" s="937" t="s">
        <v>272</v>
      </c>
      <c r="G6" s="195"/>
      <c r="H6" s="195"/>
    </row>
    <row r="7" spans="1:8" s="196" customFormat="1" ht="114" hidden="1" customHeight="1" x14ac:dyDescent="0.2">
      <c r="A7" s="937"/>
      <c r="B7" s="937"/>
      <c r="C7" s="937"/>
      <c r="D7" s="197"/>
      <c r="E7" s="937"/>
      <c r="F7" s="937"/>
      <c r="G7" s="195"/>
      <c r="H7" s="195"/>
    </row>
    <row r="8" spans="1:8" s="199" customFormat="1" ht="12.75" hidden="1" customHeight="1" x14ac:dyDescent="0.2">
      <c r="A8" s="198">
        <v>1</v>
      </c>
      <c r="B8" s="198">
        <v>2</v>
      </c>
      <c r="C8" s="198">
        <v>3</v>
      </c>
      <c r="D8" s="198"/>
      <c r="E8" s="198">
        <v>4</v>
      </c>
      <c r="F8" s="198">
        <v>5</v>
      </c>
      <c r="G8" s="195"/>
      <c r="H8" s="195"/>
    </row>
    <row r="9" spans="1:8" s="206" customFormat="1" ht="15" x14ac:dyDescent="0.25">
      <c r="A9" s="200"/>
      <c r="B9" s="201" t="s">
        <v>315</v>
      </c>
      <c r="C9" s="202"/>
      <c r="D9" s="203"/>
      <c r="E9" s="204"/>
      <c r="F9" s="205">
        <f>SUM(F10:F19)</f>
        <v>154710</v>
      </c>
      <c r="G9" s="100"/>
      <c r="H9" s="100"/>
    </row>
    <row r="10" spans="1:8" s="206" customFormat="1" ht="14.25" customHeight="1" x14ac:dyDescent="0.25">
      <c r="A10" s="207"/>
      <c r="B10" s="202" t="s">
        <v>316</v>
      </c>
      <c r="C10" s="202" t="s">
        <v>317</v>
      </c>
      <c r="D10" s="203">
        <v>20</v>
      </c>
      <c r="E10" s="208">
        <v>200</v>
      </c>
      <c r="F10" s="209">
        <f t="shared" ref="F10:F19" si="0">SUM(D10*E10)</f>
        <v>4000</v>
      </c>
      <c r="G10" s="210"/>
      <c r="H10" s="100"/>
    </row>
    <row r="11" spans="1:8" s="206" customFormat="1" ht="15" x14ac:dyDescent="0.25">
      <c r="A11" s="200"/>
      <c r="B11" s="202" t="s">
        <v>316</v>
      </c>
      <c r="C11" s="202" t="s">
        <v>318</v>
      </c>
      <c r="D11" s="203">
        <v>30</v>
      </c>
      <c r="E11" s="208">
        <v>300</v>
      </c>
      <c r="F11" s="209">
        <f t="shared" si="0"/>
        <v>9000</v>
      </c>
      <c r="G11" s="211"/>
      <c r="H11" s="100"/>
    </row>
    <row r="12" spans="1:8" s="206" customFormat="1" ht="15" x14ac:dyDescent="0.25">
      <c r="A12" s="200"/>
      <c r="B12" s="202" t="s">
        <v>316</v>
      </c>
      <c r="C12" s="202" t="s">
        <v>319</v>
      </c>
      <c r="D12" s="203">
        <v>30</v>
      </c>
      <c r="E12" s="208">
        <v>250</v>
      </c>
      <c r="F12" s="209">
        <f t="shared" si="0"/>
        <v>7500</v>
      </c>
      <c r="G12" s="211"/>
      <c r="H12" s="100"/>
    </row>
    <row r="13" spans="1:8" s="206" customFormat="1" ht="15" x14ac:dyDescent="0.25">
      <c r="A13" s="200"/>
      <c r="B13" s="202" t="s">
        <v>316</v>
      </c>
      <c r="C13" s="202" t="s">
        <v>320</v>
      </c>
      <c r="D13" s="203">
        <v>30</v>
      </c>
      <c r="E13" s="208">
        <v>150</v>
      </c>
      <c r="F13" s="209">
        <f t="shared" si="0"/>
        <v>4500</v>
      </c>
      <c r="G13" s="210"/>
      <c r="H13" s="100"/>
    </row>
    <row r="14" spans="1:8" s="206" customFormat="1" ht="14.25" customHeight="1" x14ac:dyDescent="0.25">
      <c r="A14" s="200"/>
      <c r="B14" s="202" t="s">
        <v>321</v>
      </c>
      <c r="C14" s="202" t="s">
        <v>317</v>
      </c>
      <c r="D14" s="203">
        <v>5</v>
      </c>
      <c r="E14" s="212">
        <v>250</v>
      </c>
      <c r="F14" s="209">
        <f t="shared" si="0"/>
        <v>1250</v>
      </c>
      <c r="G14" s="210"/>
      <c r="H14" s="100"/>
    </row>
    <row r="15" spans="1:8" s="214" customFormat="1" ht="15" x14ac:dyDescent="0.25">
      <c r="A15" s="200"/>
      <c r="B15" s="202" t="s">
        <v>321</v>
      </c>
      <c r="C15" s="202" t="s">
        <v>322</v>
      </c>
      <c r="D15" s="203">
        <v>20</v>
      </c>
      <c r="E15" s="213">
        <v>283</v>
      </c>
      <c r="F15" s="209">
        <f t="shared" si="0"/>
        <v>5660</v>
      </c>
      <c r="G15" s="211"/>
      <c r="H15" s="100"/>
    </row>
    <row r="16" spans="1:8" s="206" customFormat="1" ht="15" customHeight="1" x14ac:dyDescent="0.25">
      <c r="A16" s="200"/>
      <c r="B16" s="202" t="s">
        <v>323</v>
      </c>
      <c r="C16" s="202" t="s">
        <v>317</v>
      </c>
      <c r="D16" s="203">
        <v>20</v>
      </c>
      <c r="E16" s="212">
        <v>50</v>
      </c>
      <c r="F16" s="209">
        <f t="shared" si="0"/>
        <v>1000</v>
      </c>
      <c r="G16" s="210"/>
      <c r="H16" s="100"/>
    </row>
    <row r="17" spans="1:8" s="214" customFormat="1" ht="15" x14ac:dyDescent="0.25">
      <c r="A17" s="200"/>
      <c r="B17" s="202" t="s">
        <v>323</v>
      </c>
      <c r="C17" s="202" t="s">
        <v>322</v>
      </c>
      <c r="D17" s="203">
        <v>60</v>
      </c>
      <c r="E17" s="212">
        <v>30</v>
      </c>
      <c r="F17" s="209">
        <f t="shared" si="0"/>
        <v>1800</v>
      </c>
      <c r="G17" s="211"/>
      <c r="H17" s="100"/>
    </row>
    <row r="18" spans="1:8" s="11" customFormat="1" ht="15" x14ac:dyDescent="0.25">
      <c r="A18" s="200"/>
      <c r="B18" s="202" t="s">
        <v>324</v>
      </c>
      <c r="C18" s="202" t="s">
        <v>322</v>
      </c>
      <c r="D18" s="203">
        <v>120</v>
      </c>
      <c r="E18" s="215">
        <v>1000</v>
      </c>
      <c r="F18" s="209">
        <f t="shared" si="0"/>
        <v>120000</v>
      </c>
      <c r="G18" s="216"/>
      <c r="H18" s="195"/>
    </row>
    <row r="19" spans="1:8" s="206" customFormat="1" ht="14.25" customHeight="1" x14ac:dyDescent="0.25">
      <c r="A19" s="200"/>
      <c r="B19" s="202" t="s">
        <v>325</v>
      </c>
      <c r="C19" s="202" t="s">
        <v>317</v>
      </c>
      <c r="D19" s="203"/>
      <c r="E19" s="212"/>
      <c r="F19" s="209">
        <f t="shared" si="0"/>
        <v>0</v>
      </c>
      <c r="G19" s="100"/>
      <c r="H19" s="100"/>
    </row>
    <row r="20" spans="1:8" s="206" customFormat="1" ht="15" x14ac:dyDescent="0.25">
      <c r="A20" s="200"/>
      <c r="B20" s="202"/>
      <c r="C20" s="202"/>
      <c r="D20" s="203"/>
      <c r="E20" s="212"/>
      <c r="F20" s="209"/>
      <c r="G20" s="210"/>
      <c r="H20" s="100"/>
    </row>
    <row r="21" spans="1:8" s="206" customFormat="1" ht="15" x14ac:dyDescent="0.25">
      <c r="A21" s="200"/>
      <c r="B21" s="202" t="s">
        <v>326</v>
      </c>
      <c r="C21" s="202"/>
      <c r="D21" s="203"/>
      <c r="E21" s="212"/>
      <c r="F21" s="205">
        <f>SUM(F22:F22)</f>
        <v>21000</v>
      </c>
      <c r="G21" s="100"/>
      <c r="H21" s="100"/>
    </row>
    <row r="22" spans="1:8" s="206" customFormat="1" ht="15.75" customHeight="1" x14ac:dyDescent="0.25">
      <c r="A22" s="200"/>
      <c r="B22" s="202" t="s">
        <v>327</v>
      </c>
      <c r="C22" s="202" t="s">
        <v>328</v>
      </c>
      <c r="D22" s="203">
        <v>700</v>
      </c>
      <c r="E22" s="212">
        <v>30</v>
      </c>
      <c r="F22" s="209">
        <f>SUM(D22*E22)</f>
        <v>21000</v>
      </c>
      <c r="G22" s="211"/>
      <c r="H22" s="100"/>
    </row>
    <row r="23" spans="1:8" x14ac:dyDescent="0.2">
      <c r="A23" s="86"/>
      <c r="B23" s="202"/>
      <c r="C23" s="202"/>
      <c r="D23" s="203"/>
      <c r="E23" s="212"/>
      <c r="F23" s="209"/>
    </row>
    <row r="24" spans="1:8" x14ac:dyDescent="0.2">
      <c r="A24" s="87"/>
      <c r="B24" s="202" t="s">
        <v>329</v>
      </c>
      <c r="C24" s="202"/>
      <c r="D24" s="203"/>
      <c r="E24" s="212"/>
      <c r="F24" s="205">
        <f>SUM(F25:F26)</f>
        <v>4400</v>
      </c>
    </row>
    <row r="25" spans="1:8" x14ac:dyDescent="0.2">
      <c r="A25" s="87"/>
      <c r="B25" s="202" t="s">
        <v>330</v>
      </c>
      <c r="C25" s="202" t="s">
        <v>317</v>
      </c>
      <c r="D25" s="203">
        <v>10</v>
      </c>
      <c r="E25" s="212">
        <v>120</v>
      </c>
      <c r="F25" s="209">
        <f>SUM(D25*E25)</f>
        <v>1200</v>
      </c>
      <c r="G25" s="211"/>
    </row>
    <row r="26" spans="1:8" x14ac:dyDescent="0.2">
      <c r="A26" s="87"/>
      <c r="B26" s="202" t="s">
        <v>330</v>
      </c>
      <c r="C26" s="202" t="s">
        <v>328</v>
      </c>
      <c r="D26" s="203">
        <v>20</v>
      </c>
      <c r="E26" s="212">
        <v>160</v>
      </c>
      <c r="F26" s="209">
        <f>SUM(D26*E26)</f>
        <v>3200</v>
      </c>
    </row>
    <row r="27" spans="1:8" x14ac:dyDescent="0.2">
      <c r="A27" s="87"/>
      <c r="B27" s="202"/>
      <c r="C27" s="202"/>
      <c r="D27" s="203"/>
      <c r="E27" s="212"/>
      <c r="F27" s="209"/>
    </row>
    <row r="28" spans="1:8" ht="14.25" customHeight="1" x14ac:dyDescent="0.2">
      <c r="A28" s="87"/>
      <c r="B28" s="202" t="s">
        <v>331</v>
      </c>
      <c r="C28" s="202"/>
      <c r="D28" s="203"/>
      <c r="E28" s="212"/>
      <c r="F28" s="205">
        <f>SUM(F29:F31)</f>
        <v>60400</v>
      </c>
    </row>
    <row r="29" spans="1:8" x14ac:dyDescent="0.2">
      <c r="A29" s="87"/>
      <c r="B29" s="202" t="s">
        <v>332</v>
      </c>
      <c r="C29" s="202" t="s">
        <v>328</v>
      </c>
      <c r="D29" s="203">
        <v>20</v>
      </c>
      <c r="E29" s="212">
        <v>100</v>
      </c>
      <c r="F29" s="209">
        <f>SUM(D29*E29)</f>
        <v>2000</v>
      </c>
      <c r="G29" s="210"/>
    </row>
    <row r="30" spans="1:8" x14ac:dyDescent="0.2">
      <c r="A30" s="87"/>
      <c r="B30" s="202" t="s">
        <v>333</v>
      </c>
      <c r="C30" s="202" t="s">
        <v>328</v>
      </c>
      <c r="D30" s="203">
        <v>40</v>
      </c>
      <c r="E30" s="212">
        <v>1235</v>
      </c>
      <c r="F30" s="209">
        <f>SUM(D30*E30)</f>
        <v>49400</v>
      </c>
    </row>
    <row r="31" spans="1:8" x14ac:dyDescent="0.2">
      <c r="A31" s="87"/>
      <c r="B31" s="202" t="s">
        <v>334</v>
      </c>
      <c r="C31" s="202" t="s">
        <v>328</v>
      </c>
      <c r="D31" s="203">
        <v>90</v>
      </c>
      <c r="E31" s="212">
        <v>100</v>
      </c>
      <c r="F31" s="209">
        <f>SUM(D31*E31)</f>
        <v>9000</v>
      </c>
    </row>
    <row r="32" spans="1:8" x14ac:dyDescent="0.2">
      <c r="A32" s="87"/>
      <c r="B32" s="202"/>
      <c r="C32" s="202"/>
      <c r="D32" s="203"/>
      <c r="E32" s="212"/>
      <c r="F32" s="209"/>
      <c r="G32" s="210"/>
    </row>
    <row r="33" spans="1:7" ht="24" x14ac:dyDescent="0.2">
      <c r="A33" s="87"/>
      <c r="B33" s="202" t="s">
        <v>335</v>
      </c>
      <c r="C33" s="202"/>
      <c r="D33" s="203"/>
      <c r="E33" s="212"/>
      <c r="F33" s="205">
        <f>SUM(F34:F38)</f>
        <v>8300</v>
      </c>
      <c r="G33" s="210"/>
    </row>
    <row r="34" spans="1:7" x14ac:dyDescent="0.2">
      <c r="A34" s="87"/>
      <c r="B34" s="202" t="s">
        <v>336</v>
      </c>
      <c r="C34" s="202" t="s">
        <v>328</v>
      </c>
      <c r="D34" s="203">
        <v>150</v>
      </c>
      <c r="E34" s="212">
        <v>5</v>
      </c>
      <c r="F34" s="209">
        <f>SUM(D34*E34)</f>
        <v>750</v>
      </c>
    </row>
    <row r="35" spans="1:7" x14ac:dyDescent="0.2">
      <c r="A35" s="87"/>
      <c r="B35" s="202" t="s">
        <v>336</v>
      </c>
      <c r="C35" s="202" t="s">
        <v>337</v>
      </c>
      <c r="D35" s="203"/>
      <c r="E35" s="212"/>
      <c r="F35" s="209">
        <f>SUM(D35*E35)</f>
        <v>0</v>
      </c>
      <c r="G35" s="210"/>
    </row>
    <row r="36" spans="1:7" x14ac:dyDescent="0.2">
      <c r="A36" s="87"/>
      <c r="B36" s="202" t="s">
        <v>338</v>
      </c>
      <c r="C36" s="202" t="s">
        <v>328</v>
      </c>
      <c r="D36" s="203">
        <v>150</v>
      </c>
      <c r="E36" s="212">
        <v>5</v>
      </c>
      <c r="F36" s="209">
        <f>SUM(D36*E36)</f>
        <v>750</v>
      </c>
      <c r="G36" s="210"/>
    </row>
    <row r="37" spans="1:7" x14ac:dyDescent="0.2">
      <c r="A37" s="87"/>
      <c r="B37" s="202" t="s">
        <v>339</v>
      </c>
      <c r="C37" s="202" t="s">
        <v>317</v>
      </c>
      <c r="D37" s="203">
        <v>130</v>
      </c>
      <c r="E37" s="212">
        <v>50</v>
      </c>
      <c r="F37" s="209">
        <f>SUM(D37*E37)</f>
        <v>6500</v>
      </c>
      <c r="G37" s="211"/>
    </row>
    <row r="38" spans="1:7" x14ac:dyDescent="0.2">
      <c r="A38" s="87"/>
      <c r="B38" s="202" t="s">
        <v>339</v>
      </c>
      <c r="C38" s="202" t="s">
        <v>328</v>
      </c>
      <c r="D38" s="203">
        <v>30</v>
      </c>
      <c r="E38" s="212">
        <v>10</v>
      </c>
      <c r="F38" s="209">
        <f>SUM(D38*E38)</f>
        <v>300</v>
      </c>
    </row>
    <row r="39" spans="1:7" x14ac:dyDescent="0.2">
      <c r="A39" s="87"/>
      <c r="B39" s="202"/>
      <c r="C39" s="202"/>
      <c r="D39" s="203"/>
      <c r="E39" s="212"/>
      <c r="F39" s="209"/>
    </row>
    <row r="40" spans="1:7" x14ac:dyDescent="0.2">
      <c r="A40" s="87"/>
      <c r="B40" s="202" t="s">
        <v>340</v>
      </c>
      <c r="C40" s="202"/>
      <c r="D40" s="203"/>
      <c r="E40" s="212"/>
      <c r="F40" s="205">
        <f>SUM(F41:F41)</f>
        <v>600</v>
      </c>
      <c r="G40" s="210"/>
    </row>
    <row r="41" spans="1:7" x14ac:dyDescent="0.2">
      <c r="A41" s="87"/>
      <c r="B41" s="202" t="s">
        <v>341</v>
      </c>
      <c r="C41" s="202" t="s">
        <v>342</v>
      </c>
      <c r="D41" s="203">
        <v>20</v>
      </c>
      <c r="E41" s="212">
        <v>30</v>
      </c>
      <c r="F41" s="209">
        <f>SUM(D41*E41)</f>
        <v>600</v>
      </c>
      <c r="G41" s="211"/>
    </row>
    <row r="42" spans="1:7" x14ac:dyDescent="0.2">
      <c r="A42" s="87"/>
      <c r="B42" s="202"/>
      <c r="C42" s="202"/>
      <c r="D42" s="203"/>
      <c r="E42" s="212"/>
      <c r="F42" s="209"/>
    </row>
    <row r="43" spans="1:7" x14ac:dyDescent="0.2">
      <c r="A43" s="87"/>
      <c r="B43" s="202" t="s">
        <v>343</v>
      </c>
      <c r="C43" s="202"/>
      <c r="D43" s="203"/>
      <c r="E43" s="212"/>
      <c r="F43" s="205">
        <f>SUM(F44:F47)</f>
        <v>10700</v>
      </c>
    </row>
    <row r="44" spans="1:7" ht="24.75" customHeight="1" x14ac:dyDescent="0.2">
      <c r="A44" s="87"/>
      <c r="B44" s="202" t="s">
        <v>344</v>
      </c>
      <c r="C44" s="202" t="s">
        <v>317</v>
      </c>
      <c r="D44" s="203">
        <v>10</v>
      </c>
      <c r="E44" s="212">
        <v>180</v>
      </c>
      <c r="F44" s="209">
        <f>SUM(D44*E44)</f>
        <v>1800</v>
      </c>
    </row>
    <row r="45" spans="1:7" x14ac:dyDescent="0.2">
      <c r="A45" s="87"/>
      <c r="B45" s="202" t="s">
        <v>344</v>
      </c>
      <c r="C45" s="202" t="s">
        <v>328</v>
      </c>
      <c r="D45" s="203">
        <v>50</v>
      </c>
      <c r="E45" s="212">
        <v>160</v>
      </c>
      <c r="F45" s="209">
        <f>SUM(D45*E45)</f>
        <v>8000</v>
      </c>
      <c r="G45" s="211"/>
    </row>
    <row r="46" spans="1:7" x14ac:dyDescent="0.2">
      <c r="A46" s="87"/>
      <c r="B46" s="202" t="s">
        <v>345</v>
      </c>
      <c r="C46" s="202" t="s">
        <v>317</v>
      </c>
      <c r="D46" s="203">
        <v>20</v>
      </c>
      <c r="E46" s="212">
        <v>30</v>
      </c>
      <c r="F46" s="209">
        <f>SUM(D46*E46)</f>
        <v>600</v>
      </c>
      <c r="G46" s="211"/>
    </row>
    <row r="47" spans="1:7" x14ac:dyDescent="0.2">
      <c r="A47" s="87"/>
      <c r="B47" s="202" t="s">
        <v>345</v>
      </c>
      <c r="C47" s="202" t="s">
        <v>328</v>
      </c>
      <c r="D47" s="203">
        <v>30</v>
      </c>
      <c r="E47" s="212">
        <v>10</v>
      </c>
      <c r="F47" s="209">
        <f>SUM(D47*E47)</f>
        <v>300</v>
      </c>
      <c r="G47" s="211"/>
    </row>
    <row r="48" spans="1:7" x14ac:dyDescent="0.2">
      <c r="A48" s="87"/>
      <c r="B48" s="202"/>
      <c r="C48" s="202"/>
      <c r="D48" s="203"/>
      <c r="E48" s="212"/>
      <c r="F48" s="209"/>
      <c r="G48" s="211"/>
    </row>
    <row r="49" spans="1:7" ht="15" customHeight="1" x14ac:dyDescent="0.2">
      <c r="A49" s="87"/>
      <c r="B49" s="202" t="s">
        <v>346</v>
      </c>
      <c r="C49" s="202"/>
      <c r="D49" s="203"/>
      <c r="E49" s="212"/>
      <c r="F49" s="205">
        <f>SUM(F50:F52)</f>
        <v>4500</v>
      </c>
      <c r="G49" s="210"/>
    </row>
    <row r="50" spans="1:7" x14ac:dyDescent="0.2">
      <c r="A50" s="87"/>
      <c r="B50" s="202" t="s">
        <v>347</v>
      </c>
      <c r="C50" s="202" t="s">
        <v>348</v>
      </c>
      <c r="D50" s="203">
        <v>50</v>
      </c>
      <c r="E50" s="212">
        <v>60</v>
      </c>
      <c r="F50" s="209">
        <f>SUM(D50*E50)</f>
        <v>3000</v>
      </c>
      <c r="G50" s="217"/>
    </row>
    <row r="51" spans="1:7" ht="24" x14ac:dyDescent="0.2">
      <c r="A51" s="87"/>
      <c r="B51" s="202" t="s">
        <v>349</v>
      </c>
      <c r="C51" s="202" t="s">
        <v>350</v>
      </c>
      <c r="D51" s="203"/>
      <c r="E51" s="212"/>
      <c r="F51" s="209">
        <f>SUM(D51*E51)</f>
        <v>0</v>
      </c>
      <c r="G51" s="211"/>
    </row>
    <row r="52" spans="1:7" x14ac:dyDescent="0.2">
      <c r="A52" s="87"/>
      <c r="B52" s="202" t="s">
        <v>351</v>
      </c>
      <c r="C52" s="202" t="s">
        <v>352</v>
      </c>
      <c r="D52" s="203">
        <v>10</v>
      </c>
      <c r="E52" s="212">
        <v>150</v>
      </c>
      <c r="F52" s="209">
        <f>SUM(D52*E52)</f>
        <v>1500</v>
      </c>
    </row>
    <row r="53" spans="1:7" x14ac:dyDescent="0.2">
      <c r="A53" s="87"/>
      <c r="B53" s="202"/>
      <c r="C53" s="202"/>
      <c r="D53" s="203"/>
      <c r="E53" s="212"/>
      <c r="F53" s="209"/>
    </row>
    <row r="54" spans="1:7" ht="12.75" customHeight="1" x14ac:dyDescent="0.2">
      <c r="A54" s="87"/>
      <c r="B54" s="202" t="s">
        <v>353</v>
      </c>
      <c r="C54" s="202"/>
      <c r="D54" s="203"/>
      <c r="E54" s="212"/>
      <c r="F54" s="205">
        <f>SUM(F55:F55)</f>
        <v>600</v>
      </c>
      <c r="G54" s="210"/>
    </row>
    <row r="55" spans="1:7" x14ac:dyDescent="0.2">
      <c r="A55" s="87"/>
      <c r="B55" s="202" t="s">
        <v>354</v>
      </c>
      <c r="C55" s="202" t="s">
        <v>328</v>
      </c>
      <c r="D55" s="203">
        <v>60</v>
      </c>
      <c r="E55" s="212">
        <v>10</v>
      </c>
      <c r="F55" s="209">
        <f>SUM(D55*E55)</f>
        <v>600</v>
      </c>
    </row>
    <row r="56" spans="1:7" x14ac:dyDescent="0.2">
      <c r="A56" s="87"/>
      <c r="B56" s="202"/>
      <c r="C56" s="202"/>
      <c r="D56" s="203"/>
      <c r="E56" s="212"/>
      <c r="F56" s="209"/>
    </row>
    <row r="57" spans="1:7" ht="14.25" customHeight="1" x14ac:dyDescent="0.2">
      <c r="A57" s="87"/>
      <c r="B57" s="202" t="s">
        <v>355</v>
      </c>
      <c r="C57" s="202"/>
      <c r="D57" s="203"/>
      <c r="E57" s="212"/>
      <c r="F57" s="205">
        <f>SUM(F58:F59)</f>
        <v>700</v>
      </c>
    </row>
    <row r="58" spans="1:7" x14ac:dyDescent="0.2">
      <c r="A58" s="87"/>
      <c r="B58" s="202" t="s">
        <v>356</v>
      </c>
      <c r="C58" s="202" t="s">
        <v>317</v>
      </c>
      <c r="D58" s="203">
        <v>10</v>
      </c>
      <c r="E58" s="212">
        <v>30</v>
      </c>
      <c r="F58" s="209">
        <f>SUM(D58*E58)</f>
        <v>300</v>
      </c>
      <c r="G58" s="211"/>
    </row>
    <row r="59" spans="1:7" ht="15" customHeight="1" x14ac:dyDescent="0.2">
      <c r="A59" s="87"/>
      <c r="B59" s="202" t="s">
        <v>356</v>
      </c>
      <c r="C59" s="202" t="s">
        <v>328</v>
      </c>
      <c r="D59" s="203">
        <v>4</v>
      </c>
      <c r="E59" s="212">
        <v>100</v>
      </c>
      <c r="F59" s="209">
        <f>SUM(D59*E59)</f>
        <v>400</v>
      </c>
      <c r="G59" s="211"/>
    </row>
    <row r="60" spans="1:7" x14ac:dyDescent="0.2">
      <c r="A60" s="87"/>
      <c r="B60" s="202"/>
      <c r="C60" s="202"/>
      <c r="D60" s="203"/>
      <c r="E60" s="212"/>
      <c r="F60" s="209"/>
      <c r="G60" s="210"/>
    </row>
    <row r="61" spans="1:7" x14ac:dyDescent="0.2">
      <c r="A61" s="87"/>
      <c r="B61" s="202" t="s">
        <v>357</v>
      </c>
      <c r="C61" s="202"/>
      <c r="D61" s="203"/>
      <c r="E61" s="212"/>
      <c r="F61" s="205">
        <f>SUM(F62:F64)</f>
        <v>3000</v>
      </c>
    </row>
    <row r="62" spans="1:7" x14ac:dyDescent="0.2">
      <c r="A62" s="87"/>
      <c r="B62" s="202" t="s">
        <v>358</v>
      </c>
      <c r="C62" s="202" t="s">
        <v>317</v>
      </c>
      <c r="D62" s="203">
        <v>10</v>
      </c>
      <c r="E62" s="212">
        <v>250</v>
      </c>
      <c r="F62" s="209">
        <f>SUM(D62*E62)</f>
        <v>2500</v>
      </c>
    </row>
    <row r="63" spans="1:7" x14ac:dyDescent="0.2">
      <c r="A63" s="87"/>
      <c r="B63" s="202" t="s">
        <v>358</v>
      </c>
      <c r="C63" s="202" t="s">
        <v>359</v>
      </c>
      <c r="D63" s="203"/>
      <c r="E63" s="212"/>
      <c r="F63" s="209">
        <f>SUM(D63*E63)</f>
        <v>0</v>
      </c>
    </row>
    <row r="64" spans="1:7" ht="27.75" customHeight="1" x14ac:dyDescent="0.2">
      <c r="A64" s="87"/>
      <c r="B64" s="202" t="s">
        <v>360</v>
      </c>
      <c r="C64" s="202" t="s">
        <v>317</v>
      </c>
      <c r="D64" s="203">
        <v>10</v>
      </c>
      <c r="E64" s="212">
        <v>50</v>
      </c>
      <c r="F64" s="209">
        <f>SUM(D64*E64)</f>
        <v>500</v>
      </c>
    </row>
    <row r="65" spans="1:7" ht="12.75" customHeight="1" x14ac:dyDescent="0.2">
      <c r="A65" s="87"/>
      <c r="B65" s="202"/>
      <c r="C65" s="202"/>
      <c r="D65" s="203"/>
      <c r="E65" s="212"/>
      <c r="F65" s="209"/>
      <c r="G65" s="211"/>
    </row>
    <row r="66" spans="1:7" ht="25.5" customHeight="1" x14ac:dyDescent="0.2">
      <c r="A66" s="87"/>
      <c r="B66" s="202" t="s">
        <v>361</v>
      </c>
      <c r="C66" s="202"/>
      <c r="D66" s="203"/>
      <c r="E66" s="212"/>
      <c r="F66" s="205">
        <f>SUM(F67:F72)</f>
        <v>1620</v>
      </c>
    </row>
    <row r="67" spans="1:7" ht="24" customHeight="1" x14ac:dyDescent="0.2">
      <c r="A67" s="87"/>
      <c r="B67" s="202" t="s">
        <v>362</v>
      </c>
      <c r="C67" s="202" t="s">
        <v>317</v>
      </c>
      <c r="D67" s="203">
        <v>6</v>
      </c>
      <c r="E67" s="212">
        <v>70</v>
      </c>
      <c r="F67" s="209">
        <f t="shared" ref="F67:F72" si="1">SUM(D67*E67)</f>
        <v>420</v>
      </c>
    </row>
    <row r="68" spans="1:7" ht="15" customHeight="1" x14ac:dyDescent="0.2">
      <c r="A68" s="87"/>
      <c r="B68" s="202" t="s">
        <v>363</v>
      </c>
      <c r="C68" s="202" t="s">
        <v>364</v>
      </c>
      <c r="D68" s="203">
        <v>10</v>
      </c>
      <c r="E68" s="212">
        <v>50</v>
      </c>
      <c r="F68" s="209">
        <f t="shared" si="1"/>
        <v>500</v>
      </c>
      <c r="G68" s="210"/>
    </row>
    <row r="69" spans="1:7" ht="23.45" customHeight="1" x14ac:dyDescent="0.2">
      <c r="A69" s="87"/>
      <c r="B69" s="202" t="s">
        <v>365</v>
      </c>
      <c r="C69" s="202" t="s">
        <v>366</v>
      </c>
      <c r="D69" s="203">
        <v>4</v>
      </c>
      <c r="E69" s="212">
        <v>100</v>
      </c>
      <c r="F69" s="209">
        <f t="shared" si="1"/>
        <v>400</v>
      </c>
    </row>
    <row r="70" spans="1:7" ht="24.75" customHeight="1" x14ac:dyDescent="0.2">
      <c r="A70" s="87"/>
      <c r="B70" s="202" t="s">
        <v>367</v>
      </c>
      <c r="C70" s="202" t="s">
        <v>368</v>
      </c>
      <c r="D70" s="203"/>
      <c r="E70" s="212"/>
      <c r="F70" s="209">
        <f t="shared" si="1"/>
        <v>0</v>
      </c>
    </row>
    <row r="71" spans="1:7" x14ac:dyDescent="0.2">
      <c r="A71" s="87"/>
      <c r="B71" s="202" t="s">
        <v>369</v>
      </c>
      <c r="C71" s="202" t="s">
        <v>366</v>
      </c>
      <c r="D71" s="203"/>
      <c r="E71" s="212"/>
      <c r="F71" s="209">
        <f t="shared" si="1"/>
        <v>0</v>
      </c>
      <c r="G71" s="211"/>
    </row>
    <row r="72" spans="1:7" x14ac:dyDescent="0.2">
      <c r="A72" s="87"/>
      <c r="B72" s="202" t="s">
        <v>370</v>
      </c>
      <c r="C72" s="202" t="s">
        <v>371</v>
      </c>
      <c r="D72" s="203">
        <v>10</v>
      </c>
      <c r="E72" s="212">
        <v>30</v>
      </c>
      <c r="F72" s="209">
        <f t="shared" si="1"/>
        <v>300</v>
      </c>
      <c r="G72" s="217"/>
    </row>
    <row r="73" spans="1:7" x14ac:dyDescent="0.2">
      <c r="A73" s="87"/>
      <c r="B73" s="202"/>
      <c r="C73" s="202"/>
      <c r="D73" s="203"/>
      <c r="E73" s="212"/>
      <c r="F73" s="209"/>
      <c r="G73" s="211"/>
    </row>
    <row r="74" spans="1:7" ht="24" x14ac:dyDescent="0.2">
      <c r="A74" s="87"/>
      <c r="B74" s="202" t="s">
        <v>372</v>
      </c>
      <c r="C74" s="202"/>
      <c r="D74" s="203"/>
      <c r="E74" s="212"/>
      <c r="F74" s="205">
        <f>SUM(F75:F77)</f>
        <v>2550</v>
      </c>
      <c r="G74" s="211"/>
    </row>
    <row r="75" spans="1:7" x14ac:dyDescent="0.2">
      <c r="A75" s="87"/>
      <c r="B75" s="202" t="s">
        <v>373</v>
      </c>
      <c r="C75" s="202" t="s">
        <v>374</v>
      </c>
      <c r="D75" s="203">
        <v>20</v>
      </c>
      <c r="E75" s="212">
        <v>50</v>
      </c>
      <c r="F75" s="209">
        <f>SUM(D75*E75)</f>
        <v>1000</v>
      </c>
    </row>
    <row r="76" spans="1:7" ht="24.75" customHeight="1" x14ac:dyDescent="0.2">
      <c r="A76" s="87"/>
      <c r="B76" s="202" t="s">
        <v>375</v>
      </c>
      <c r="C76" s="202" t="s">
        <v>374</v>
      </c>
      <c r="D76" s="203">
        <v>20</v>
      </c>
      <c r="E76" s="212">
        <v>40</v>
      </c>
      <c r="F76" s="209">
        <f>SUM(D76*E76)</f>
        <v>800</v>
      </c>
    </row>
    <row r="77" spans="1:7" x14ac:dyDescent="0.2">
      <c r="A77" s="87"/>
      <c r="B77" s="202" t="s">
        <v>376</v>
      </c>
      <c r="C77" s="202" t="s">
        <v>317</v>
      </c>
      <c r="D77" s="203">
        <v>30</v>
      </c>
      <c r="E77" s="212">
        <v>25</v>
      </c>
      <c r="F77" s="209">
        <f>SUM(D77*E77)</f>
        <v>750</v>
      </c>
      <c r="G77" s="211"/>
    </row>
    <row r="78" spans="1:7" x14ac:dyDescent="0.2">
      <c r="A78" s="87"/>
      <c r="B78" s="202"/>
      <c r="C78" s="202"/>
      <c r="D78" s="203"/>
      <c r="E78" s="212"/>
      <c r="F78" s="209">
        <f>SUM(D78*E78)</f>
        <v>0</v>
      </c>
      <c r="G78" s="217"/>
    </row>
    <row r="79" spans="1:7" ht="25.5" customHeight="1" x14ac:dyDescent="0.2">
      <c r="A79" s="87"/>
      <c r="B79" s="202" t="s">
        <v>377</v>
      </c>
      <c r="C79" s="202"/>
      <c r="D79" s="203"/>
      <c r="E79" s="212"/>
      <c r="F79" s="205">
        <f>SUM(F81:F81)</f>
        <v>150</v>
      </c>
    </row>
    <row r="80" spans="1:7" ht="12.75" customHeight="1" x14ac:dyDescent="0.2">
      <c r="A80" s="87"/>
      <c r="B80" s="202" t="s">
        <v>378</v>
      </c>
      <c r="C80" s="202" t="s">
        <v>317</v>
      </c>
      <c r="D80" s="218">
        <v>10</v>
      </c>
      <c r="E80" s="212">
        <v>100</v>
      </c>
      <c r="F80" s="209">
        <f>SUM(D80*E80)</f>
        <v>1000</v>
      </c>
    </row>
    <row r="81" spans="1:7" ht="12.75" customHeight="1" x14ac:dyDescent="0.2">
      <c r="A81" s="87"/>
      <c r="B81" s="202" t="s">
        <v>378</v>
      </c>
      <c r="C81" s="202" t="s">
        <v>328</v>
      </c>
      <c r="D81" s="218">
        <v>5</v>
      </c>
      <c r="E81" s="212">
        <v>30</v>
      </c>
      <c r="F81" s="209">
        <f>SUM(D81*E81)</f>
        <v>150</v>
      </c>
    </row>
    <row r="82" spans="1:7" ht="12" customHeight="1" x14ac:dyDescent="0.2">
      <c r="A82" s="87"/>
      <c r="B82" s="202"/>
      <c r="C82" s="202"/>
      <c r="D82" s="218"/>
      <c r="E82" s="212"/>
      <c r="F82" s="209"/>
      <c r="G82" s="210"/>
    </row>
    <row r="83" spans="1:7" ht="12.75" customHeight="1" x14ac:dyDescent="0.2">
      <c r="A83" s="87"/>
      <c r="B83" s="202" t="s">
        <v>379</v>
      </c>
      <c r="C83" s="202"/>
      <c r="D83" s="203"/>
      <c r="E83" s="212"/>
      <c r="F83" s="205">
        <f>SUM(F84:F84)</f>
        <v>3000</v>
      </c>
      <c r="G83" s="211"/>
    </row>
    <row r="84" spans="1:7" x14ac:dyDescent="0.2">
      <c r="A84" s="87"/>
      <c r="B84" s="202" t="s">
        <v>380</v>
      </c>
      <c r="C84" s="202" t="s">
        <v>371</v>
      </c>
      <c r="D84" s="218">
        <v>30</v>
      </c>
      <c r="E84" s="212">
        <v>100</v>
      </c>
      <c r="F84" s="209">
        <f>SUM(D84*E84)</f>
        <v>3000</v>
      </c>
    </row>
    <row r="85" spans="1:7" x14ac:dyDescent="0.2">
      <c r="A85" s="87"/>
      <c r="B85" s="202"/>
      <c r="C85" s="202"/>
      <c r="D85" s="218"/>
      <c r="E85" s="212"/>
      <c r="F85" s="209"/>
    </row>
    <row r="86" spans="1:7" ht="24" x14ac:dyDescent="0.2">
      <c r="A86" s="87"/>
      <c r="B86" s="202" t="s">
        <v>381</v>
      </c>
      <c r="C86" s="202"/>
      <c r="D86" s="218"/>
      <c r="E86" s="212"/>
      <c r="F86" s="205">
        <f>SUM(F87:F89)</f>
        <v>5000</v>
      </c>
      <c r="G86" s="211"/>
    </row>
    <row r="87" spans="1:7" x14ac:dyDescent="0.2">
      <c r="A87" s="87"/>
      <c r="B87" s="202" t="s">
        <v>382</v>
      </c>
      <c r="C87" s="202" t="s">
        <v>383</v>
      </c>
      <c r="D87" s="218">
        <v>10</v>
      </c>
      <c r="E87" s="212">
        <v>300</v>
      </c>
      <c r="F87" s="209">
        <f>SUM(D87*E87)</f>
        <v>3000</v>
      </c>
    </row>
    <row r="88" spans="1:7" x14ac:dyDescent="0.2">
      <c r="A88" s="87"/>
      <c r="B88" s="202" t="s">
        <v>384</v>
      </c>
      <c r="C88" s="202" t="s">
        <v>317</v>
      </c>
      <c r="D88" s="218">
        <v>20</v>
      </c>
      <c r="E88" s="212">
        <v>50</v>
      </c>
      <c r="F88" s="209">
        <f>SUM(D88*E88)</f>
        <v>1000</v>
      </c>
    </row>
    <row r="89" spans="1:7" x14ac:dyDescent="0.2">
      <c r="A89" s="87"/>
      <c r="B89" s="202" t="s">
        <v>384</v>
      </c>
      <c r="C89" s="202" t="s">
        <v>328</v>
      </c>
      <c r="D89" s="218">
        <v>20</v>
      </c>
      <c r="E89" s="212">
        <v>50</v>
      </c>
      <c r="F89" s="209">
        <f>SUM(D89*E89)</f>
        <v>1000</v>
      </c>
    </row>
    <row r="90" spans="1:7" ht="15.75" customHeight="1" x14ac:dyDescent="0.2">
      <c r="A90" s="87"/>
      <c r="B90" s="202"/>
      <c r="C90" s="202"/>
      <c r="D90" s="218"/>
      <c r="E90" s="212"/>
      <c r="F90" s="209"/>
      <c r="G90" s="210"/>
    </row>
    <row r="91" spans="1:7" ht="36" x14ac:dyDescent="0.2">
      <c r="A91" s="87"/>
      <c r="B91" s="202" t="s">
        <v>385</v>
      </c>
      <c r="C91" s="202"/>
      <c r="D91" s="218"/>
      <c r="E91" s="212"/>
      <c r="F91" s="205">
        <f>SUM(F92:F93)</f>
        <v>8100</v>
      </c>
    </row>
    <row r="92" spans="1:7" x14ac:dyDescent="0.2">
      <c r="A92" s="87"/>
      <c r="B92" s="202" t="s">
        <v>386</v>
      </c>
      <c r="C92" s="202" t="s">
        <v>371</v>
      </c>
      <c r="D92" s="218">
        <v>30</v>
      </c>
      <c r="E92" s="212">
        <v>250</v>
      </c>
      <c r="F92" s="209">
        <f>SUM(D92*E92)</f>
        <v>7500</v>
      </c>
    </row>
    <row r="93" spans="1:7" x14ac:dyDescent="0.2">
      <c r="A93" s="87"/>
      <c r="B93" s="202" t="s">
        <v>387</v>
      </c>
      <c r="C93" s="202" t="s">
        <v>317</v>
      </c>
      <c r="D93" s="218">
        <v>20</v>
      </c>
      <c r="E93" s="212">
        <v>30</v>
      </c>
      <c r="F93" s="209">
        <f>SUM(D93*E93)</f>
        <v>600</v>
      </c>
    </row>
    <row r="94" spans="1:7" ht="15" customHeight="1" x14ac:dyDescent="0.2">
      <c r="A94" s="87"/>
      <c r="B94" s="202"/>
      <c r="C94" s="202"/>
      <c r="D94" s="218"/>
      <c r="E94" s="212"/>
      <c r="F94" s="209"/>
      <c r="G94" s="210"/>
    </row>
    <row r="95" spans="1:7" ht="24" x14ac:dyDescent="0.2">
      <c r="A95" s="87"/>
      <c r="B95" s="202" t="s">
        <v>388</v>
      </c>
      <c r="C95" s="202"/>
      <c r="D95" s="218"/>
      <c r="E95" s="212"/>
      <c r="F95" s="205">
        <f>SUM(F96:F97)</f>
        <v>2000</v>
      </c>
    </row>
    <row r="96" spans="1:7" ht="15.75" customHeight="1" x14ac:dyDescent="0.2">
      <c r="A96" s="87"/>
      <c r="B96" s="202" t="s">
        <v>389</v>
      </c>
      <c r="C96" s="202" t="s">
        <v>390</v>
      </c>
      <c r="D96" s="218">
        <v>10</v>
      </c>
      <c r="E96" s="212">
        <v>50</v>
      </c>
      <c r="F96" s="209">
        <f>SUM(D96*E96)</f>
        <v>500</v>
      </c>
    </row>
    <row r="97" spans="1:7" x14ac:dyDescent="0.2">
      <c r="A97" s="87"/>
      <c r="B97" s="202" t="s">
        <v>391</v>
      </c>
      <c r="C97" s="202" t="s">
        <v>392</v>
      </c>
      <c r="D97" s="218">
        <v>30</v>
      </c>
      <c r="E97" s="212">
        <v>50</v>
      </c>
      <c r="F97" s="209">
        <f>SUM(D97*E97)</f>
        <v>1500</v>
      </c>
    </row>
    <row r="98" spans="1:7" ht="24.75" customHeight="1" x14ac:dyDescent="0.2">
      <c r="A98" s="87"/>
      <c r="B98" s="202"/>
      <c r="C98" s="202"/>
      <c r="D98" s="218"/>
      <c r="E98" s="212"/>
      <c r="F98" s="209"/>
    </row>
    <row r="99" spans="1:7" ht="12.75" customHeight="1" x14ac:dyDescent="0.2">
      <c r="A99" s="87"/>
      <c r="B99" s="202" t="s">
        <v>393</v>
      </c>
      <c r="C99" s="202"/>
      <c r="D99" s="218"/>
      <c r="E99" s="212"/>
      <c r="F99" s="205">
        <f>SUM(F100:F107)</f>
        <v>5670.4</v>
      </c>
      <c r="G99" s="210"/>
    </row>
    <row r="100" spans="1:7" x14ac:dyDescent="0.2">
      <c r="A100" s="87"/>
      <c r="B100" s="202" t="s">
        <v>394</v>
      </c>
      <c r="C100" s="202" t="s">
        <v>395</v>
      </c>
      <c r="D100" s="218">
        <v>60</v>
      </c>
      <c r="E100" s="212">
        <v>11</v>
      </c>
      <c r="F100" s="209">
        <f t="shared" ref="F100:F107" si="2">SUM(D100*E100)</f>
        <v>660</v>
      </c>
      <c r="G100" s="210"/>
    </row>
    <row r="101" spans="1:7" ht="12.75" customHeight="1" x14ac:dyDescent="0.2">
      <c r="A101" s="87"/>
      <c r="B101" s="202" t="s">
        <v>396</v>
      </c>
      <c r="C101" s="202" t="s">
        <v>397</v>
      </c>
      <c r="D101" s="218">
        <v>30</v>
      </c>
      <c r="E101" s="212">
        <v>6</v>
      </c>
      <c r="F101" s="209">
        <f t="shared" si="2"/>
        <v>180</v>
      </c>
    </row>
    <row r="102" spans="1:7" ht="15" customHeight="1" x14ac:dyDescent="0.2">
      <c r="A102" s="87"/>
      <c r="B102" s="202" t="s">
        <v>398</v>
      </c>
      <c r="C102" s="202" t="s">
        <v>397</v>
      </c>
      <c r="D102" s="218">
        <v>30</v>
      </c>
      <c r="E102" s="212">
        <v>7</v>
      </c>
      <c r="F102" s="209">
        <f t="shared" si="2"/>
        <v>210</v>
      </c>
    </row>
    <row r="103" spans="1:7" ht="15" customHeight="1" x14ac:dyDescent="0.2">
      <c r="A103" s="87"/>
      <c r="B103" s="202" t="s">
        <v>399</v>
      </c>
      <c r="C103" s="202" t="s">
        <v>395</v>
      </c>
      <c r="D103" s="218"/>
      <c r="E103" s="212"/>
      <c r="F103" s="209">
        <f t="shared" si="2"/>
        <v>0</v>
      </c>
    </row>
    <row r="104" spans="1:7" ht="13.5" customHeight="1" x14ac:dyDescent="0.2">
      <c r="A104" s="87"/>
      <c r="B104" s="202" t="s">
        <v>400</v>
      </c>
      <c r="C104" s="202" t="s">
        <v>397</v>
      </c>
      <c r="D104" s="218"/>
      <c r="E104" s="212"/>
      <c r="F104" s="209">
        <f t="shared" si="2"/>
        <v>0</v>
      </c>
      <c r="G104" s="217"/>
    </row>
    <row r="105" spans="1:7" x14ac:dyDescent="0.2">
      <c r="A105" s="87"/>
      <c r="B105" s="202" t="s">
        <v>400</v>
      </c>
      <c r="C105" s="202" t="s">
        <v>322</v>
      </c>
      <c r="D105" s="218">
        <v>60</v>
      </c>
      <c r="E105" s="212">
        <v>20.34</v>
      </c>
      <c r="F105" s="209">
        <f t="shared" si="2"/>
        <v>1220.4000000000001</v>
      </c>
    </row>
    <row r="106" spans="1:7" x14ac:dyDescent="0.2">
      <c r="A106" s="87"/>
      <c r="B106" s="202" t="s">
        <v>401</v>
      </c>
      <c r="C106" s="202" t="s">
        <v>402</v>
      </c>
      <c r="D106" s="218">
        <v>20</v>
      </c>
      <c r="E106" s="212">
        <v>20</v>
      </c>
      <c r="F106" s="209">
        <f t="shared" si="2"/>
        <v>400</v>
      </c>
    </row>
    <row r="107" spans="1:7" ht="13.5" customHeight="1" x14ac:dyDescent="0.2">
      <c r="A107" s="87"/>
      <c r="B107" s="202" t="s">
        <v>403</v>
      </c>
      <c r="C107" s="202" t="s">
        <v>404</v>
      </c>
      <c r="D107" s="218">
        <v>10</v>
      </c>
      <c r="E107" s="212">
        <v>300</v>
      </c>
      <c r="F107" s="209">
        <f t="shared" si="2"/>
        <v>3000</v>
      </c>
    </row>
    <row r="108" spans="1:7" ht="13.5" customHeight="1" x14ac:dyDescent="0.2">
      <c r="A108" s="87"/>
      <c r="B108" s="202"/>
      <c r="C108" s="202"/>
      <c r="D108" s="218"/>
      <c r="E108" s="212"/>
      <c r="F108" s="209"/>
    </row>
    <row r="109" spans="1:7" ht="14.25" customHeight="1" x14ac:dyDescent="0.2">
      <c r="A109" s="87"/>
      <c r="B109" s="202" t="s">
        <v>405</v>
      </c>
      <c r="C109" s="202"/>
      <c r="D109" s="218"/>
      <c r="E109" s="212"/>
      <c r="F109" s="205">
        <f>SUM(F110:F111)</f>
        <v>3000</v>
      </c>
    </row>
    <row r="110" spans="1:7" x14ac:dyDescent="0.2">
      <c r="A110" s="87"/>
      <c r="B110" s="202" t="s">
        <v>406</v>
      </c>
      <c r="C110" s="202" t="s">
        <v>407</v>
      </c>
      <c r="D110" s="218">
        <v>30</v>
      </c>
      <c r="E110" s="212">
        <v>100</v>
      </c>
      <c r="F110" s="209">
        <f>SUM(D110*E110)</f>
        <v>3000</v>
      </c>
    </row>
    <row r="111" spans="1:7" x14ac:dyDescent="0.2">
      <c r="A111" s="87"/>
      <c r="B111" s="202" t="s">
        <v>406</v>
      </c>
      <c r="C111" s="202" t="s">
        <v>408</v>
      </c>
      <c r="D111" s="218"/>
      <c r="E111" s="212"/>
      <c r="F111" s="209">
        <f>SUM(D111*E111)</f>
        <v>0</v>
      </c>
    </row>
    <row r="112" spans="1:7" ht="14.25" customHeight="1" x14ac:dyDescent="0.2">
      <c r="A112" s="87"/>
      <c r="B112" s="202" t="s">
        <v>409</v>
      </c>
      <c r="C112" s="202"/>
      <c r="D112" s="218"/>
      <c r="E112" s="212"/>
      <c r="F112" s="209">
        <f>SUM(D112*E112)</f>
        <v>0</v>
      </c>
    </row>
    <row r="113" spans="1:9" ht="15.75" x14ac:dyDescent="0.25">
      <c r="A113" s="87"/>
      <c r="B113" s="219" t="s">
        <v>410</v>
      </c>
      <c r="C113" s="220"/>
      <c r="D113" s="220"/>
      <c r="E113" s="220"/>
      <c r="F113" s="221">
        <f>SUM(F9+F21+F24+F28+F33+F40+F43+F49+F54+F57+F61+F66+F74+F79+F86+F91+F95+F99+F109+F83+F112)</f>
        <v>300000.40000000002</v>
      </c>
    </row>
    <row r="114" spans="1:9" ht="0.75" customHeight="1" x14ac:dyDescent="0.2"/>
    <row r="115" spans="1:9" ht="12.75" customHeight="1" x14ac:dyDescent="0.2">
      <c r="A115" s="946" t="s">
        <v>411</v>
      </c>
      <c r="B115" s="946"/>
      <c r="C115" s="946"/>
      <c r="D115" s="946"/>
      <c r="E115" s="946"/>
      <c r="F115" s="946"/>
    </row>
    <row r="116" spans="1:9" ht="12.75" customHeight="1" x14ac:dyDescent="0.2">
      <c r="A116" s="946" t="s">
        <v>412</v>
      </c>
      <c r="B116" s="946"/>
      <c r="C116" s="946"/>
      <c r="D116" s="946"/>
      <c r="E116" s="946"/>
      <c r="F116" s="946"/>
    </row>
    <row r="117" spans="1:9" x14ac:dyDescent="0.2">
      <c r="A117" s="222"/>
      <c r="B117" s="222"/>
      <c r="C117" s="222"/>
      <c r="D117" s="222"/>
      <c r="E117" s="222"/>
      <c r="F117" s="222"/>
    </row>
    <row r="118" spans="1:9" ht="15.75" customHeight="1" x14ac:dyDescent="0.25">
      <c r="B118" s="947" t="s">
        <v>413</v>
      </c>
      <c r="C118" s="947"/>
      <c r="D118" s="947"/>
      <c r="E118" s="947"/>
      <c r="F118" s="134">
        <f>H119/F113</f>
        <v>0</v>
      </c>
    </row>
    <row r="119" spans="1:9" ht="15.75" x14ac:dyDescent="0.25">
      <c r="A119" s="98"/>
      <c r="B119" s="91" t="s">
        <v>142</v>
      </c>
      <c r="C119" s="98"/>
      <c r="D119" s="98"/>
      <c r="E119" s="98"/>
      <c r="F119" s="101">
        <v>300000</v>
      </c>
      <c r="H119" s="142"/>
      <c r="I119" s="132" t="s">
        <v>160</v>
      </c>
    </row>
    <row r="120" spans="1:9" ht="15.75" x14ac:dyDescent="0.25">
      <c r="A120" s="98"/>
      <c r="B120" s="91" t="s">
        <v>414</v>
      </c>
      <c r="C120" s="98"/>
      <c r="D120" s="98"/>
      <c r="E120" s="98"/>
      <c r="F120" s="134"/>
      <c r="G120" s="223" t="s">
        <v>146</v>
      </c>
    </row>
    <row r="121" spans="1:9" ht="15.75" x14ac:dyDescent="0.25">
      <c r="A121" s="98"/>
      <c r="B121" s="91" t="s">
        <v>415</v>
      </c>
      <c r="C121" s="98"/>
      <c r="D121" s="98"/>
      <c r="E121" s="98"/>
      <c r="F121" s="142"/>
      <c r="G121" s="223" t="s">
        <v>146</v>
      </c>
    </row>
    <row r="122" spans="1:9" ht="15" customHeight="1" x14ac:dyDescent="0.25">
      <c r="A122" s="98"/>
      <c r="B122" s="910" t="s">
        <v>150</v>
      </c>
      <c r="C122" s="910"/>
      <c r="D122" s="910"/>
      <c r="E122" s="910"/>
    </row>
    <row r="123" spans="1:9" x14ac:dyDescent="0.2">
      <c r="A123" s="42" t="s">
        <v>176</v>
      </c>
    </row>
  </sheetData>
  <mergeCells count="13">
    <mergeCell ref="A115:F115"/>
    <mergeCell ref="A116:F116"/>
    <mergeCell ref="B118:E118"/>
    <mergeCell ref="B122:E122"/>
    <mergeCell ref="E1:F1"/>
    <mergeCell ref="A2:F2"/>
    <mergeCell ref="B3:F3"/>
    <mergeCell ref="A4:F4"/>
    <mergeCell ref="A6:A7"/>
    <mergeCell ref="B6:B7"/>
    <mergeCell ref="C6:C7"/>
    <mergeCell ref="E6:E7"/>
    <mergeCell ref="F6:F7"/>
  </mergeCells>
  <pageMargins left="0.94513888888888897" right="0.15763888888888899" top="0.51180555555555496" bottom="0.31527777777777799" header="0.51180555555555496" footer="0.51180555555555496"/>
  <pageSetup paperSize="9" scale="75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  <pageSetUpPr fitToPage="1"/>
  </sheetPr>
  <dimension ref="A1:AMK88"/>
  <sheetViews>
    <sheetView view="pageBreakPreview" zoomScale="79" zoomScaleNormal="75" zoomScalePageLayoutView="79" workbookViewId="0">
      <selection activeCell="D8" sqref="D8:F9"/>
    </sheetView>
  </sheetViews>
  <sheetFormatPr defaultRowHeight="12.75" x14ac:dyDescent="0.2"/>
  <cols>
    <col min="1" max="1" width="4.5703125" style="96" customWidth="1"/>
    <col min="2" max="2" width="56.140625" style="96" customWidth="1"/>
    <col min="3" max="3" width="11.85546875" style="96" customWidth="1"/>
    <col min="4" max="4" width="16.140625" style="96" customWidth="1"/>
    <col min="5" max="5" width="9.5703125" style="96" customWidth="1"/>
    <col min="6" max="6" width="15.28515625" style="96" customWidth="1"/>
    <col min="7" max="7" width="18.140625" style="96" customWidth="1"/>
    <col min="8" max="8" width="13" style="96" customWidth="1"/>
    <col min="9" max="9" width="7.5703125" style="96" customWidth="1"/>
    <col min="10" max="10" width="10.140625" style="96" customWidth="1"/>
    <col min="11" max="1025" width="9.140625" style="96" customWidth="1"/>
  </cols>
  <sheetData>
    <row r="1" spans="1:12" x14ac:dyDescent="0.2">
      <c r="E1" s="939" t="s">
        <v>416</v>
      </c>
      <c r="F1" s="939"/>
    </row>
    <row r="2" spans="1:12" ht="18" customHeight="1" x14ac:dyDescent="0.3">
      <c r="A2" s="952" t="s">
        <v>417</v>
      </c>
      <c r="B2" s="952"/>
      <c r="C2" s="952"/>
      <c r="D2" s="952"/>
      <c r="E2" s="952"/>
      <c r="F2" s="952"/>
    </row>
    <row r="3" spans="1:12" ht="16.5" hidden="1" customHeight="1" x14ac:dyDescent="0.2">
      <c r="A3" s="953"/>
      <c r="B3" s="953"/>
      <c r="C3" s="953"/>
      <c r="D3" s="953"/>
      <c r="E3" s="953"/>
      <c r="F3" s="953"/>
    </row>
    <row r="4" spans="1:12" hidden="1" x14ac:dyDescent="0.2">
      <c r="A4" s="950" t="s">
        <v>56</v>
      </c>
      <c r="B4" s="950"/>
      <c r="C4" s="950"/>
      <c r="D4" s="950"/>
      <c r="E4" s="950"/>
      <c r="F4" s="950"/>
    </row>
    <row r="5" spans="1:12" x14ac:dyDescent="0.2">
      <c r="E5" s="138"/>
      <c r="F5" s="138"/>
    </row>
    <row r="6" spans="1:12" s="196" customFormat="1" ht="60.75" customHeight="1" x14ac:dyDescent="0.2">
      <c r="A6" s="224" t="s">
        <v>4</v>
      </c>
      <c r="B6" s="224" t="s">
        <v>418</v>
      </c>
      <c r="C6" s="224" t="s">
        <v>419</v>
      </c>
      <c r="D6" s="6" t="s">
        <v>420</v>
      </c>
      <c r="E6" s="6" t="s">
        <v>421</v>
      </c>
      <c r="F6" s="6" t="s">
        <v>422</v>
      </c>
      <c r="G6" s="6" t="s">
        <v>423</v>
      </c>
      <c r="H6" s="6" t="s">
        <v>424</v>
      </c>
    </row>
    <row r="7" spans="1:12" s="199" customFormat="1" ht="15" customHeight="1" x14ac:dyDescent="0.2">
      <c r="A7" s="50">
        <v>1</v>
      </c>
      <c r="B7" s="50">
        <v>2</v>
      </c>
      <c r="C7" s="50">
        <v>3</v>
      </c>
      <c r="D7" s="50">
        <v>4</v>
      </c>
      <c r="E7" s="50">
        <v>5</v>
      </c>
      <c r="F7" s="50">
        <v>6</v>
      </c>
      <c r="G7" s="225">
        <v>7</v>
      </c>
      <c r="H7" s="225">
        <v>8</v>
      </c>
    </row>
    <row r="8" spans="1:12" s="206" customFormat="1" ht="24.75" customHeight="1" x14ac:dyDescent="0.25">
      <c r="A8" s="226">
        <v>1</v>
      </c>
      <c r="B8" s="220" t="s">
        <v>425</v>
      </c>
      <c r="C8" s="226" t="s">
        <v>426</v>
      </c>
      <c r="D8" s="227">
        <v>46434204</v>
      </c>
      <c r="E8" s="228">
        <v>1.6E-2</v>
      </c>
      <c r="F8" s="229">
        <v>742127.73</v>
      </c>
      <c r="G8" s="230">
        <f>F8</f>
        <v>742127.73</v>
      </c>
      <c r="H8" s="231"/>
      <c r="I8" s="232"/>
    </row>
    <row r="9" spans="1:12" s="206" customFormat="1" ht="17.25" customHeight="1" x14ac:dyDescent="0.25">
      <c r="A9" s="226">
        <v>2</v>
      </c>
      <c r="B9" s="220" t="s">
        <v>427</v>
      </c>
      <c r="C9" s="226" t="s">
        <v>426</v>
      </c>
      <c r="D9" s="227">
        <v>2624090</v>
      </c>
      <c r="E9" s="228">
        <v>3.0000000000000001E-3</v>
      </c>
      <c r="F9" s="229">
        <f>E9*D9</f>
        <v>7872.27</v>
      </c>
      <c r="G9" s="230">
        <f>F9</f>
        <v>7872.27</v>
      </c>
      <c r="H9" s="231"/>
      <c r="I9" s="233"/>
    </row>
    <row r="10" spans="1:12" s="206" customFormat="1" ht="17.25" customHeight="1" x14ac:dyDescent="0.25">
      <c r="A10" s="226"/>
      <c r="B10" s="219" t="s">
        <v>428</v>
      </c>
      <c r="C10" s="234"/>
      <c r="D10" s="192"/>
      <c r="E10" s="235"/>
      <c r="F10" s="235">
        <f>F8+F9</f>
        <v>750000</v>
      </c>
      <c r="G10" s="235">
        <f>G8+G9</f>
        <v>750000</v>
      </c>
      <c r="H10" s="235">
        <f>H8+H9</f>
        <v>0</v>
      </c>
      <c r="J10" s="236"/>
      <c r="K10" s="237" t="s">
        <v>429</v>
      </c>
      <c r="L10" s="238"/>
    </row>
    <row r="11" spans="1:12" s="206" customFormat="1" ht="17.25" customHeight="1" x14ac:dyDescent="0.25">
      <c r="A11" s="226">
        <v>3</v>
      </c>
      <c r="B11" s="220" t="s">
        <v>430</v>
      </c>
      <c r="C11" s="226" t="s">
        <v>431</v>
      </c>
      <c r="D11" s="227">
        <v>1272</v>
      </c>
      <c r="E11" s="228">
        <v>7.86</v>
      </c>
      <c r="F11" s="229">
        <v>10000</v>
      </c>
      <c r="G11" s="230">
        <f>F11</f>
        <v>10000</v>
      </c>
      <c r="H11" s="231"/>
      <c r="J11" s="239"/>
    </row>
    <row r="12" spans="1:12" s="206" customFormat="1" ht="17.25" customHeight="1" x14ac:dyDescent="0.25">
      <c r="A12" s="226">
        <v>4</v>
      </c>
      <c r="B12" s="220" t="s">
        <v>432</v>
      </c>
      <c r="C12" s="226" t="s">
        <v>431</v>
      </c>
      <c r="D12" s="227">
        <v>0</v>
      </c>
      <c r="E12" s="228"/>
      <c r="F12" s="229">
        <f>D12*E12</f>
        <v>0</v>
      </c>
      <c r="G12" s="230">
        <f>F12</f>
        <v>0</v>
      </c>
      <c r="H12" s="231"/>
      <c r="J12" s="239"/>
    </row>
    <row r="13" spans="1:12" s="206" customFormat="1" ht="17.25" customHeight="1" x14ac:dyDescent="0.25">
      <c r="A13" s="226">
        <v>5</v>
      </c>
      <c r="B13" s="220" t="s">
        <v>433</v>
      </c>
      <c r="C13" s="226" t="s">
        <v>431</v>
      </c>
      <c r="D13" s="227">
        <v>0</v>
      </c>
      <c r="E13" s="228"/>
      <c r="F13" s="229">
        <f>E13*D13</f>
        <v>0</v>
      </c>
      <c r="G13" s="230">
        <f>F13</f>
        <v>0</v>
      </c>
      <c r="H13" s="231"/>
      <c r="J13" s="239"/>
    </row>
    <row r="14" spans="1:12" s="206" customFormat="1" ht="17.25" customHeight="1" x14ac:dyDescent="0.25">
      <c r="A14" s="226">
        <v>6</v>
      </c>
      <c r="B14" s="220" t="s">
        <v>434</v>
      </c>
      <c r="C14" s="226" t="s">
        <v>431</v>
      </c>
      <c r="D14" s="227"/>
      <c r="E14" s="228"/>
      <c r="F14" s="229">
        <f>E14*D14</f>
        <v>0</v>
      </c>
      <c r="G14" s="230">
        <f>F14</f>
        <v>0</v>
      </c>
      <c r="H14" s="231"/>
      <c r="J14" s="239"/>
    </row>
    <row r="15" spans="1:12" s="206" customFormat="1" ht="32.25" customHeight="1" x14ac:dyDescent="0.25">
      <c r="A15" s="226">
        <v>7</v>
      </c>
      <c r="B15" s="240" t="s">
        <v>435</v>
      </c>
      <c r="C15" s="226" t="s">
        <v>431</v>
      </c>
      <c r="D15" s="227">
        <v>2</v>
      </c>
      <c r="E15" s="228">
        <v>1000</v>
      </c>
      <c r="F15" s="229">
        <f>D15*E15</f>
        <v>2000</v>
      </c>
      <c r="G15" s="230">
        <f>F15</f>
        <v>2000</v>
      </c>
      <c r="H15" s="230"/>
      <c r="J15" s="239"/>
    </row>
    <row r="16" spans="1:12" s="206" customFormat="1" ht="17.25" customHeight="1" x14ac:dyDescent="0.25">
      <c r="A16" s="226"/>
      <c r="B16" s="219" t="s">
        <v>428</v>
      </c>
      <c r="C16" s="234"/>
      <c r="D16" s="192"/>
      <c r="E16" s="235"/>
      <c r="F16" s="235">
        <f>F11+F12+F13+F14+F15</f>
        <v>12000</v>
      </c>
      <c r="G16" s="235">
        <f>G11+G12+G13+G14+G15</f>
        <v>12000</v>
      </c>
      <c r="H16" s="235">
        <f>(H11+H12+H13+H14+H15)*0.4</f>
        <v>0</v>
      </c>
      <c r="J16" s="236"/>
      <c r="K16" s="237" t="s">
        <v>436</v>
      </c>
    </row>
    <row r="17" spans="1:7" x14ac:dyDescent="0.2">
      <c r="G17" s="241"/>
    </row>
    <row r="18" spans="1:7" x14ac:dyDescent="0.2">
      <c r="A18" s="96" t="s">
        <v>747</v>
      </c>
    </row>
    <row r="19" spans="1:7" x14ac:dyDescent="0.2">
      <c r="A19" s="42"/>
    </row>
    <row r="20" spans="1:7" ht="18.75" customHeight="1" x14ac:dyDescent="0.2"/>
    <row r="25" spans="1:7" x14ac:dyDescent="0.2">
      <c r="A25" s="138"/>
      <c r="B25" s="138"/>
      <c r="C25" s="138"/>
      <c r="D25" s="138"/>
      <c r="E25" s="135"/>
      <c r="F25" s="135"/>
    </row>
    <row r="26" spans="1:7" x14ac:dyDescent="0.2">
      <c r="A26" s="135"/>
      <c r="B26" s="135"/>
      <c r="C26" s="135"/>
      <c r="D26" s="135"/>
      <c r="E26" s="135"/>
      <c r="F26" s="135"/>
    </row>
    <row r="27" spans="1:7" x14ac:dyDescent="0.2">
      <c r="A27" s="954"/>
      <c r="B27" s="954"/>
      <c r="C27" s="954"/>
      <c r="D27" s="954"/>
      <c r="E27" s="135"/>
      <c r="F27" s="135"/>
    </row>
    <row r="28" spans="1:7" x14ac:dyDescent="0.2">
      <c r="A28" s="135"/>
      <c r="B28" s="135"/>
      <c r="C28" s="135"/>
      <c r="D28" s="135"/>
      <c r="E28" s="135"/>
      <c r="F28" s="135"/>
    </row>
    <row r="29" spans="1:7" x14ac:dyDescent="0.2">
      <c r="A29" s="242"/>
      <c r="B29" s="243"/>
      <c r="C29" s="243"/>
      <c r="D29" s="243"/>
      <c r="E29" s="135"/>
      <c r="F29" s="135"/>
    </row>
    <row r="30" spans="1:7" x14ac:dyDescent="0.2">
      <c r="A30" s="951"/>
      <c r="B30" s="951"/>
      <c r="C30" s="951"/>
      <c r="D30" s="951"/>
      <c r="E30" s="135"/>
      <c r="F30" s="135"/>
    </row>
    <row r="31" spans="1:7" x14ac:dyDescent="0.2">
      <c r="A31" s="135"/>
      <c r="B31" s="135"/>
      <c r="C31" s="135"/>
      <c r="D31" s="135"/>
      <c r="E31" s="135"/>
      <c r="F31" s="135"/>
    </row>
    <row r="32" spans="1:7" x14ac:dyDescent="0.2">
      <c r="A32" s="135"/>
      <c r="B32" s="135"/>
      <c r="C32" s="135"/>
      <c r="D32" s="135"/>
      <c r="E32" s="135"/>
      <c r="F32" s="135"/>
    </row>
    <row r="33" spans="1:6" x14ac:dyDescent="0.2">
      <c r="A33" s="135"/>
      <c r="B33" s="135"/>
      <c r="C33" s="135"/>
      <c r="D33" s="135"/>
      <c r="E33" s="135"/>
      <c r="F33" s="135"/>
    </row>
    <row r="34" spans="1:6" x14ac:dyDescent="0.2">
      <c r="A34" s="135"/>
      <c r="B34" s="135"/>
      <c r="C34" s="135"/>
      <c r="D34" s="135"/>
      <c r="E34" s="135"/>
      <c r="F34" s="135"/>
    </row>
    <row r="35" spans="1:6" x14ac:dyDescent="0.2">
      <c r="A35" s="135"/>
      <c r="B35" s="135"/>
      <c r="C35" s="135"/>
      <c r="D35" s="135"/>
      <c r="E35" s="135"/>
      <c r="F35" s="135"/>
    </row>
    <row r="36" spans="1:6" x14ac:dyDescent="0.2">
      <c r="A36" s="135"/>
      <c r="B36" s="135"/>
      <c r="C36" s="135"/>
      <c r="D36" s="135"/>
      <c r="E36" s="135"/>
      <c r="F36" s="135"/>
    </row>
    <row r="37" spans="1:6" x14ac:dyDescent="0.2">
      <c r="A37" s="135"/>
      <c r="B37" s="135"/>
      <c r="C37" s="135"/>
      <c r="D37" s="135"/>
      <c r="E37" s="135"/>
      <c r="F37" s="135"/>
    </row>
    <row r="38" spans="1:6" x14ac:dyDescent="0.2">
      <c r="A38" s="135"/>
      <c r="B38" s="135"/>
      <c r="C38" s="135"/>
      <c r="D38" s="135"/>
      <c r="E38" s="135"/>
      <c r="F38" s="135"/>
    </row>
    <row r="39" spans="1:6" x14ac:dyDescent="0.2">
      <c r="A39" s="135"/>
      <c r="B39" s="135"/>
      <c r="C39" s="135"/>
      <c r="D39" s="135"/>
      <c r="E39" s="135"/>
      <c r="F39" s="135"/>
    </row>
    <row r="40" spans="1:6" x14ac:dyDescent="0.2">
      <c r="A40" s="951"/>
      <c r="B40" s="951"/>
      <c r="C40" s="951"/>
      <c r="D40" s="951"/>
      <c r="E40" s="135"/>
      <c r="F40" s="135"/>
    </row>
    <row r="41" spans="1:6" x14ac:dyDescent="0.2">
      <c r="A41" s="135"/>
      <c r="B41" s="135"/>
      <c r="C41" s="135"/>
      <c r="D41" s="135"/>
      <c r="E41" s="135"/>
      <c r="F41" s="135"/>
    </row>
    <row r="42" spans="1:6" x14ac:dyDescent="0.2">
      <c r="A42" s="135"/>
      <c r="B42" s="135"/>
      <c r="C42" s="135"/>
      <c r="D42" s="135"/>
      <c r="E42" s="135"/>
      <c r="F42" s="135"/>
    </row>
    <row r="43" spans="1:6" x14ac:dyDescent="0.2">
      <c r="A43" s="135"/>
      <c r="B43" s="135"/>
      <c r="C43" s="135"/>
      <c r="D43" s="135"/>
      <c r="E43" s="135"/>
      <c r="F43" s="135"/>
    </row>
    <row r="44" spans="1:6" x14ac:dyDescent="0.2">
      <c r="A44" s="135"/>
      <c r="B44" s="135"/>
      <c r="C44" s="135"/>
      <c r="D44" s="135"/>
      <c r="E44" s="135"/>
      <c r="F44" s="135"/>
    </row>
    <row r="45" spans="1:6" x14ac:dyDescent="0.2">
      <c r="A45" s="135"/>
      <c r="B45" s="135"/>
      <c r="C45" s="135"/>
      <c r="D45" s="135"/>
      <c r="E45" s="135"/>
      <c r="F45" s="135"/>
    </row>
    <row r="46" spans="1:6" x14ac:dyDescent="0.2">
      <c r="A46" s="135"/>
      <c r="B46" s="135"/>
      <c r="C46" s="135"/>
      <c r="D46" s="135"/>
      <c r="E46" s="135"/>
      <c r="F46" s="135"/>
    </row>
    <row r="47" spans="1:6" x14ac:dyDescent="0.2">
      <c r="A47" s="933"/>
      <c r="B47" s="933"/>
      <c r="C47" s="135"/>
      <c r="D47" s="135"/>
      <c r="E47" s="135"/>
      <c r="F47" s="135"/>
    </row>
    <row r="48" spans="1:6" x14ac:dyDescent="0.2">
      <c r="A48" s="135"/>
      <c r="B48" s="135"/>
      <c r="C48" s="135"/>
      <c r="D48" s="135"/>
      <c r="E48" s="135"/>
      <c r="F48" s="135"/>
    </row>
    <row r="49" spans="1:6" x14ac:dyDescent="0.2">
      <c r="A49" s="135"/>
      <c r="B49" s="135"/>
      <c r="C49" s="135"/>
      <c r="D49" s="135"/>
      <c r="E49" s="135"/>
      <c r="F49" s="135"/>
    </row>
    <row r="50" spans="1:6" x14ac:dyDescent="0.2">
      <c r="A50" s="135"/>
      <c r="B50" s="135"/>
      <c r="C50" s="135"/>
      <c r="D50" s="135"/>
      <c r="E50" s="135"/>
      <c r="F50" s="135"/>
    </row>
    <row r="51" spans="1:6" x14ac:dyDescent="0.2">
      <c r="A51" s="135"/>
      <c r="B51" s="135"/>
      <c r="C51" s="135"/>
      <c r="D51" s="135"/>
      <c r="E51" s="135"/>
      <c r="F51" s="135"/>
    </row>
    <row r="52" spans="1:6" x14ac:dyDescent="0.2">
      <c r="A52" s="135"/>
      <c r="B52" s="135"/>
      <c r="C52" s="135"/>
      <c r="D52" s="135"/>
      <c r="E52" s="135"/>
      <c r="F52" s="135"/>
    </row>
    <row r="53" spans="1:6" x14ac:dyDescent="0.2">
      <c r="A53" s="135"/>
      <c r="B53" s="135"/>
      <c r="C53" s="135"/>
      <c r="D53" s="135"/>
      <c r="E53" s="135"/>
      <c r="F53" s="135"/>
    </row>
    <row r="54" spans="1:6" x14ac:dyDescent="0.2">
      <c r="A54" s="135"/>
      <c r="B54" s="135"/>
      <c r="C54" s="135"/>
      <c r="D54" s="135"/>
      <c r="E54" s="135"/>
      <c r="F54" s="135"/>
    </row>
    <row r="55" spans="1:6" x14ac:dyDescent="0.2">
      <c r="A55" s="135"/>
      <c r="B55" s="135"/>
      <c r="C55" s="135"/>
      <c r="D55" s="135"/>
      <c r="E55" s="135"/>
      <c r="F55" s="135"/>
    </row>
    <row r="56" spans="1:6" x14ac:dyDescent="0.2">
      <c r="A56" s="135"/>
      <c r="B56" s="135"/>
      <c r="C56" s="135"/>
      <c r="D56" s="135"/>
      <c r="E56" s="135"/>
      <c r="F56" s="135"/>
    </row>
    <row r="57" spans="1:6" x14ac:dyDescent="0.2">
      <c r="A57" s="135"/>
      <c r="B57" s="135"/>
      <c r="C57" s="135"/>
      <c r="D57" s="135"/>
      <c r="E57" s="135"/>
      <c r="F57" s="135"/>
    </row>
    <row r="58" spans="1:6" x14ac:dyDescent="0.2">
      <c r="A58" s="135"/>
      <c r="B58" s="135"/>
      <c r="C58" s="135"/>
      <c r="D58" s="135"/>
      <c r="E58" s="135"/>
      <c r="F58" s="135"/>
    </row>
    <row r="59" spans="1:6" x14ac:dyDescent="0.2">
      <c r="A59" s="135"/>
      <c r="B59" s="135"/>
      <c r="C59" s="135"/>
      <c r="D59" s="135"/>
      <c r="E59" s="135"/>
      <c r="F59" s="135"/>
    </row>
    <row r="60" spans="1:6" x14ac:dyDescent="0.2">
      <c r="A60" s="135"/>
      <c r="B60" s="135"/>
      <c r="C60" s="135"/>
      <c r="D60" s="135"/>
      <c r="E60" s="135"/>
      <c r="F60" s="135"/>
    </row>
    <row r="61" spans="1:6" x14ac:dyDescent="0.2">
      <c r="A61" s="135"/>
      <c r="B61" s="135"/>
      <c r="C61" s="135"/>
      <c r="D61" s="135"/>
      <c r="E61" s="135"/>
      <c r="F61" s="135"/>
    </row>
    <row r="62" spans="1:6" x14ac:dyDescent="0.2">
      <c r="A62" s="135"/>
      <c r="B62" s="135"/>
      <c r="C62" s="135"/>
      <c r="D62" s="135"/>
      <c r="E62" s="135"/>
      <c r="F62" s="135"/>
    </row>
    <row r="63" spans="1:6" x14ac:dyDescent="0.2">
      <c r="A63" s="135"/>
      <c r="B63" s="135"/>
      <c r="C63" s="135"/>
      <c r="D63" s="135"/>
      <c r="E63" s="135"/>
      <c r="F63" s="135"/>
    </row>
    <row r="64" spans="1:6" x14ac:dyDescent="0.2">
      <c r="A64" s="135"/>
      <c r="B64" s="135"/>
      <c r="C64" s="135"/>
      <c r="D64" s="135"/>
      <c r="E64" s="135"/>
      <c r="F64" s="135"/>
    </row>
    <row r="65" spans="1:6" x14ac:dyDescent="0.2">
      <c r="A65" s="135"/>
      <c r="B65" s="135"/>
      <c r="C65" s="135"/>
      <c r="D65" s="135"/>
      <c r="E65" s="135"/>
      <c r="F65" s="135"/>
    </row>
    <row r="66" spans="1:6" x14ac:dyDescent="0.2">
      <c r="A66" s="135"/>
      <c r="B66" s="135"/>
      <c r="C66" s="135"/>
      <c r="D66" s="135"/>
      <c r="E66" s="135"/>
      <c r="F66" s="135"/>
    </row>
    <row r="67" spans="1:6" x14ac:dyDescent="0.2">
      <c r="A67" s="135"/>
      <c r="B67" s="135"/>
      <c r="C67" s="135"/>
      <c r="D67" s="135"/>
      <c r="E67" s="135"/>
      <c r="F67" s="135"/>
    </row>
    <row r="68" spans="1:6" x14ac:dyDescent="0.2">
      <c r="A68" s="135"/>
      <c r="B68" s="135"/>
      <c r="C68" s="135"/>
      <c r="D68" s="135"/>
      <c r="E68" s="135"/>
      <c r="F68" s="135"/>
    </row>
    <row r="69" spans="1:6" x14ac:dyDescent="0.2">
      <c r="A69" s="135"/>
      <c r="B69" s="135"/>
      <c r="C69" s="135"/>
      <c r="D69" s="135"/>
      <c r="E69" s="135"/>
      <c r="F69" s="135"/>
    </row>
    <row r="70" spans="1:6" x14ac:dyDescent="0.2">
      <c r="A70" s="135"/>
      <c r="B70" s="135"/>
      <c r="C70" s="135"/>
      <c r="D70" s="135"/>
      <c r="E70" s="135"/>
      <c r="F70" s="135"/>
    </row>
    <row r="71" spans="1:6" x14ac:dyDescent="0.2">
      <c r="A71" s="135"/>
      <c r="B71" s="135"/>
      <c r="C71" s="135"/>
      <c r="D71" s="135"/>
      <c r="E71" s="135"/>
      <c r="F71" s="135"/>
    </row>
    <row r="72" spans="1:6" x14ac:dyDescent="0.2">
      <c r="A72" s="135"/>
      <c r="B72" s="135"/>
      <c r="C72" s="135"/>
      <c r="D72" s="135"/>
      <c r="E72" s="135"/>
      <c r="F72" s="135"/>
    </row>
    <row r="73" spans="1:6" x14ac:dyDescent="0.2">
      <c r="A73" s="135"/>
      <c r="B73" s="135"/>
      <c r="C73" s="135"/>
      <c r="D73" s="135"/>
      <c r="E73" s="135"/>
      <c r="F73" s="135"/>
    </row>
    <row r="74" spans="1:6" x14ac:dyDescent="0.2">
      <c r="A74" s="135"/>
      <c r="B74" s="135"/>
      <c r="C74" s="135"/>
      <c r="D74" s="135"/>
      <c r="E74" s="135"/>
      <c r="F74" s="135"/>
    </row>
    <row r="75" spans="1:6" x14ac:dyDescent="0.2">
      <c r="A75" s="135"/>
      <c r="B75" s="135"/>
      <c r="C75" s="135"/>
      <c r="D75" s="135"/>
      <c r="E75" s="135"/>
      <c r="F75" s="135"/>
    </row>
    <row r="76" spans="1:6" x14ac:dyDescent="0.2">
      <c r="A76" s="135"/>
      <c r="B76" s="135"/>
      <c r="C76" s="135"/>
      <c r="D76" s="135"/>
      <c r="E76" s="135"/>
      <c r="F76" s="135"/>
    </row>
    <row r="77" spans="1:6" x14ac:dyDescent="0.2">
      <c r="A77" s="135"/>
      <c r="B77" s="135"/>
      <c r="C77" s="135"/>
      <c r="D77" s="135"/>
      <c r="E77" s="135"/>
      <c r="F77" s="135"/>
    </row>
    <row r="78" spans="1:6" x14ac:dyDescent="0.2">
      <c r="A78" s="135"/>
      <c r="B78" s="135"/>
      <c r="C78" s="135"/>
      <c r="D78" s="135"/>
      <c r="E78" s="135"/>
      <c r="F78" s="135"/>
    </row>
    <row r="79" spans="1:6" x14ac:dyDescent="0.2">
      <c r="A79" s="135"/>
      <c r="B79" s="135"/>
      <c r="C79" s="135"/>
      <c r="D79" s="135"/>
      <c r="E79" s="135"/>
      <c r="F79" s="135"/>
    </row>
    <row r="80" spans="1:6" x14ac:dyDescent="0.2">
      <c r="A80" s="135"/>
      <c r="B80" s="135"/>
      <c r="C80" s="135"/>
      <c r="D80" s="135"/>
      <c r="E80" s="135"/>
      <c r="F80" s="135"/>
    </row>
    <row r="81" spans="1:6" x14ac:dyDescent="0.2">
      <c r="A81" s="135"/>
      <c r="B81" s="135"/>
      <c r="C81" s="135"/>
      <c r="D81" s="135"/>
      <c r="E81" s="135"/>
      <c r="F81" s="135"/>
    </row>
    <row r="82" spans="1:6" x14ac:dyDescent="0.2">
      <c r="A82" s="135"/>
      <c r="B82" s="135"/>
      <c r="C82" s="135"/>
      <c r="D82" s="135"/>
      <c r="E82" s="135"/>
      <c r="F82" s="135"/>
    </row>
    <row r="83" spans="1:6" x14ac:dyDescent="0.2">
      <c r="A83" s="135"/>
      <c r="B83" s="135"/>
      <c r="C83" s="135"/>
      <c r="D83" s="135"/>
      <c r="E83" s="135"/>
      <c r="F83" s="135"/>
    </row>
    <row r="84" spans="1:6" x14ac:dyDescent="0.2">
      <c r="A84" s="135"/>
      <c r="B84" s="135"/>
      <c r="C84" s="135"/>
      <c r="D84" s="135"/>
      <c r="E84" s="135"/>
      <c r="F84" s="135"/>
    </row>
    <row r="85" spans="1:6" x14ac:dyDescent="0.2">
      <c r="A85" s="135"/>
      <c r="B85" s="135"/>
      <c r="C85" s="135"/>
      <c r="D85" s="135"/>
      <c r="E85" s="135"/>
      <c r="F85" s="135"/>
    </row>
    <row r="86" spans="1:6" x14ac:dyDescent="0.2">
      <c r="A86" s="135"/>
      <c r="B86" s="135"/>
      <c r="C86" s="135"/>
      <c r="D86" s="135"/>
      <c r="E86" s="135"/>
      <c r="F86" s="135"/>
    </row>
    <row r="87" spans="1:6" x14ac:dyDescent="0.2">
      <c r="A87" s="135"/>
      <c r="B87" s="135"/>
      <c r="C87" s="135"/>
      <c r="D87" s="135"/>
      <c r="E87" s="135"/>
      <c r="F87" s="135"/>
    </row>
    <row r="88" spans="1:6" x14ac:dyDescent="0.2">
      <c r="A88" s="135"/>
      <c r="B88" s="135"/>
      <c r="C88" s="135"/>
      <c r="D88" s="135"/>
      <c r="E88" s="135"/>
      <c r="F88" s="135"/>
    </row>
  </sheetData>
  <mergeCells count="8">
    <mergeCell ref="A30:D30"/>
    <mergeCell ref="A40:D40"/>
    <mergeCell ref="A47:B47"/>
    <mergeCell ref="E1:F1"/>
    <mergeCell ref="A2:F2"/>
    <mergeCell ref="A3:F3"/>
    <mergeCell ref="A4:F4"/>
    <mergeCell ref="A27:D27"/>
  </mergeCells>
  <pageMargins left="1.3388888888888899" right="0" top="1.2993055555555599" bottom="0.51180555555555496" header="0.51180555555555496" footer="0.51180555555555496"/>
  <pageSetup paperSize="9" scale="60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AMK23"/>
  <sheetViews>
    <sheetView view="pageBreakPreview" zoomScale="75" zoomScaleNormal="75" zoomScalePageLayoutView="75" workbookViewId="0">
      <selection activeCell="C15" sqref="C15"/>
    </sheetView>
  </sheetViews>
  <sheetFormatPr defaultRowHeight="12.75" x14ac:dyDescent="0.2"/>
  <cols>
    <col min="1" max="1" width="0.28515625" style="96" customWidth="1"/>
    <col min="2" max="2" width="19.42578125" style="96" hidden="1" customWidth="1"/>
    <col min="3" max="3" width="8.85546875" style="96" customWidth="1"/>
    <col min="4" max="4" width="11" style="96" customWidth="1"/>
    <col min="5" max="5" width="11.5703125" style="96"/>
    <col min="6" max="6" width="8.42578125" style="96" customWidth="1"/>
    <col min="7" max="7" width="10.5703125" style="96" customWidth="1"/>
    <col min="8" max="8" width="11.7109375" style="96" customWidth="1"/>
    <col min="9" max="9" width="4.28515625" style="96" customWidth="1"/>
    <col min="10" max="10" width="3.5703125" style="96" customWidth="1"/>
    <col min="11" max="11" width="10.28515625" style="96" customWidth="1"/>
    <col min="12" max="12" width="8.85546875" style="96" customWidth="1"/>
    <col min="13" max="13" width="10.5703125" style="96" customWidth="1"/>
    <col min="14" max="14" width="17" style="96" customWidth="1"/>
    <col min="15" max="16" width="9.140625" style="96" customWidth="1"/>
    <col min="17" max="17" width="10.140625" style="96" customWidth="1"/>
    <col min="18" max="1025" width="9.140625" style="96" customWidth="1"/>
  </cols>
  <sheetData>
    <row r="1" spans="1:18" x14ac:dyDescent="0.2">
      <c r="F1" s="939" t="s">
        <v>437</v>
      </c>
      <c r="G1" s="939"/>
      <c r="H1" s="939"/>
      <c r="I1" s="939"/>
      <c r="J1" s="939"/>
      <c r="K1" s="939"/>
      <c r="L1" s="939"/>
      <c r="M1" s="939"/>
      <c r="N1" s="939"/>
      <c r="O1" s="939"/>
      <c r="P1" s="939"/>
      <c r="Q1" s="939"/>
    </row>
    <row r="2" spans="1:18" ht="12.75" hidden="1" customHeight="1" x14ac:dyDescent="0.2"/>
    <row r="3" spans="1:18" ht="20.25" customHeight="1" x14ac:dyDescent="0.3">
      <c r="A3" s="943" t="s">
        <v>438</v>
      </c>
      <c r="B3" s="943"/>
      <c r="C3" s="943"/>
      <c r="D3" s="943"/>
      <c r="E3" s="943"/>
      <c r="F3" s="943"/>
      <c r="G3" s="943"/>
      <c r="H3" s="943"/>
      <c r="I3" s="943"/>
      <c r="J3" s="943"/>
      <c r="K3" s="943"/>
      <c r="L3" s="943"/>
      <c r="M3" s="244"/>
      <c r="N3" s="244"/>
    </row>
    <row r="4" spans="1:18" ht="13.5" customHeight="1" x14ac:dyDescent="0.25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</row>
    <row r="5" spans="1:18" ht="36" customHeight="1" x14ac:dyDescent="0.25">
      <c r="A5" s="244"/>
      <c r="B5" s="244"/>
      <c r="C5" s="245"/>
      <c r="D5" s="901" t="s">
        <v>746</v>
      </c>
      <c r="E5" s="901"/>
      <c r="F5" s="901"/>
      <c r="G5" s="901"/>
      <c r="H5" s="901"/>
      <c r="I5" s="901"/>
      <c r="J5" s="901"/>
      <c r="K5" s="901"/>
      <c r="L5" s="901"/>
      <c r="M5" s="901"/>
      <c r="N5" s="245"/>
    </row>
    <row r="6" spans="1:18" ht="13.5" customHeight="1" x14ac:dyDescent="0.25">
      <c r="A6" s="244"/>
      <c r="B6" s="244"/>
      <c r="E6" s="902" t="s">
        <v>56</v>
      </c>
      <c r="F6" s="902"/>
      <c r="G6" s="902"/>
      <c r="H6" s="902"/>
      <c r="I6" s="902"/>
      <c r="J6" s="902"/>
      <c r="K6" s="902"/>
    </row>
    <row r="7" spans="1:18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</row>
    <row r="8" spans="1:18" ht="12.75" customHeight="1" x14ac:dyDescent="0.2">
      <c r="A8" s="959" t="s">
        <v>4</v>
      </c>
      <c r="B8" s="937" t="s">
        <v>439</v>
      </c>
      <c r="C8" s="960" t="s">
        <v>440</v>
      </c>
      <c r="D8" s="960"/>
      <c r="E8" s="960"/>
      <c r="F8" s="960" t="s">
        <v>441</v>
      </c>
      <c r="G8" s="960"/>
      <c r="H8" s="960"/>
      <c r="I8" s="960" t="s">
        <v>442</v>
      </c>
      <c r="J8" s="960"/>
      <c r="K8" s="960"/>
      <c r="L8" s="960" t="s">
        <v>443</v>
      </c>
      <c r="M8" s="960"/>
      <c r="N8" s="960"/>
      <c r="O8" s="960" t="s">
        <v>444</v>
      </c>
      <c r="P8" s="960"/>
      <c r="Q8" s="960"/>
    </row>
    <row r="9" spans="1:18" s="247" customFormat="1" ht="58.5" customHeight="1" x14ac:dyDescent="0.2">
      <c r="A9" s="959"/>
      <c r="B9" s="937"/>
      <c r="C9" s="114" t="s">
        <v>445</v>
      </c>
      <c r="D9" s="114" t="s">
        <v>446</v>
      </c>
      <c r="E9" s="114" t="s">
        <v>447</v>
      </c>
      <c r="F9" s="114" t="s">
        <v>448</v>
      </c>
      <c r="G9" s="114" t="s">
        <v>446</v>
      </c>
      <c r="H9" s="114" t="s">
        <v>447</v>
      </c>
      <c r="I9" s="114" t="s">
        <v>449</v>
      </c>
      <c r="J9" s="114" t="s">
        <v>446</v>
      </c>
      <c r="K9" s="114" t="s">
        <v>447</v>
      </c>
      <c r="L9" s="114" t="s">
        <v>450</v>
      </c>
      <c r="M9" s="114" t="s">
        <v>446</v>
      </c>
      <c r="N9" s="114" t="s">
        <v>447</v>
      </c>
      <c r="O9" s="114" t="s">
        <v>451</v>
      </c>
      <c r="P9" s="114" t="s">
        <v>446</v>
      </c>
      <c r="Q9" s="114" t="s">
        <v>447</v>
      </c>
    </row>
    <row r="10" spans="1:18" s="247" customFormat="1" ht="70.5" customHeight="1" x14ac:dyDescent="0.2">
      <c r="A10" s="246"/>
      <c r="B10" s="114"/>
      <c r="C10" s="955" t="s">
        <v>452</v>
      </c>
      <c r="D10" s="955"/>
      <c r="E10" s="955"/>
      <c r="F10" s="248"/>
      <c r="G10" s="248"/>
      <c r="H10" s="249">
        <f>H11+K11</f>
        <v>4119500</v>
      </c>
      <c r="I10" s="248"/>
      <c r="J10" s="248"/>
      <c r="K10" s="248"/>
      <c r="L10" s="248"/>
      <c r="M10" s="248"/>
      <c r="N10" s="248"/>
      <c r="O10" s="248"/>
      <c r="P10" s="248"/>
      <c r="Q10" s="248"/>
    </row>
    <row r="11" spans="1:18" ht="126.75" customHeight="1" x14ac:dyDescent="0.2">
      <c r="A11" s="250"/>
      <c r="B11" s="251"/>
      <c r="C11" s="252">
        <v>495</v>
      </c>
      <c r="D11" s="252">
        <v>997.68399999999997</v>
      </c>
      <c r="E11" s="253">
        <f>C11*D11</f>
        <v>493853.57999999996</v>
      </c>
      <c r="F11" s="254">
        <v>1000</v>
      </c>
      <c r="G11" s="255">
        <v>4119.5</v>
      </c>
      <c r="H11" s="253">
        <f>F11*G11</f>
        <v>4119500</v>
      </c>
      <c r="I11" s="254"/>
      <c r="J11" s="255"/>
      <c r="K11" s="253">
        <f>I11*J11</f>
        <v>0</v>
      </c>
      <c r="L11" s="252">
        <v>620</v>
      </c>
      <c r="M11" s="252">
        <v>4409.13</v>
      </c>
      <c r="N11" s="253">
        <f>L11*M11</f>
        <v>2733660.6</v>
      </c>
      <c r="O11" s="252">
        <v>1128</v>
      </c>
      <c r="P11" s="252">
        <v>89.464399999999998</v>
      </c>
      <c r="Q11" s="253">
        <f>O11*P11</f>
        <v>100915.8432</v>
      </c>
    </row>
    <row r="12" spans="1:18" ht="21.6" hidden="1" customHeight="1" x14ac:dyDescent="0.2">
      <c r="A12" s="256"/>
      <c r="B12" s="257"/>
      <c r="C12" s="956" t="s">
        <v>453</v>
      </c>
      <c r="D12" s="956"/>
      <c r="E12" s="956"/>
      <c r="F12" s="957">
        <f>H13+K13</f>
        <v>0</v>
      </c>
      <c r="G12" s="957"/>
      <c r="H12" s="957"/>
      <c r="I12" s="957"/>
      <c r="J12" s="957"/>
      <c r="K12" s="957"/>
      <c r="L12" s="258"/>
      <c r="M12" s="258"/>
      <c r="N12" s="258"/>
      <c r="O12" s="258"/>
      <c r="P12" s="258"/>
      <c r="Q12" s="258"/>
    </row>
    <row r="13" spans="1:18" ht="90" hidden="1" customHeight="1" x14ac:dyDescent="0.2">
      <c r="A13" s="256"/>
      <c r="B13" s="257"/>
      <c r="C13" s="255"/>
      <c r="D13" s="255"/>
      <c r="E13" s="259">
        <f>(C13*D13)*0.4</f>
        <v>0</v>
      </c>
      <c r="F13" s="254"/>
      <c r="G13" s="255"/>
      <c r="H13" s="253">
        <f>G13*F13</f>
        <v>0</v>
      </c>
      <c r="I13" s="254">
        <v>0</v>
      </c>
      <c r="J13" s="255">
        <v>0</v>
      </c>
      <c r="K13" s="253">
        <f>J13*I13</f>
        <v>0</v>
      </c>
      <c r="L13" s="252"/>
      <c r="M13" s="252"/>
      <c r="N13" s="259">
        <f>(L13*M13)*0.4</f>
        <v>0</v>
      </c>
      <c r="O13" s="252"/>
      <c r="P13" s="252"/>
      <c r="Q13" s="253">
        <f>(O13*P13)*0.4</f>
        <v>0</v>
      </c>
    </row>
    <row r="14" spans="1:18" ht="13.15" customHeight="1" x14ac:dyDescent="0.2">
      <c r="A14" s="135"/>
      <c r="C14" s="135"/>
      <c r="D14" s="135"/>
      <c r="E14" s="135"/>
      <c r="F14" s="958"/>
      <c r="G14" s="958"/>
      <c r="H14" s="958"/>
      <c r="I14" s="958"/>
      <c r="J14" s="958"/>
      <c r="K14" s="958"/>
      <c r="L14" s="135"/>
      <c r="M14" s="135"/>
      <c r="N14" s="135"/>
    </row>
    <row r="15" spans="1:18" x14ac:dyDescent="0.2">
      <c r="A15" s="135"/>
      <c r="C15" s="42" t="s">
        <v>748</v>
      </c>
      <c r="D15" s="135"/>
      <c r="E15" s="135"/>
      <c r="F15" s="135"/>
      <c r="G15" s="135"/>
      <c r="H15" s="260"/>
      <c r="I15" s="135"/>
      <c r="J15" s="135"/>
      <c r="K15" s="135"/>
      <c r="L15" s="135"/>
      <c r="M15" s="135"/>
      <c r="N15" s="135"/>
    </row>
    <row r="16" spans="1:18" ht="88.5" customHeight="1" x14ac:dyDescent="0.2">
      <c r="A16" s="135"/>
      <c r="C16" s="135"/>
      <c r="D16" s="135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142"/>
      <c r="Q16" s="142"/>
      <c r="R16" s="261"/>
    </row>
    <row r="17" spans="1:18" x14ac:dyDescent="0.2">
      <c r="A17" s="135"/>
      <c r="C17" s="260">
        <f>C11+C13</f>
        <v>495</v>
      </c>
      <c r="D17" s="261" t="s">
        <v>454</v>
      </c>
      <c r="E17" s="261"/>
      <c r="F17" s="261">
        <f>F11+F13</f>
        <v>1000</v>
      </c>
      <c r="G17" s="261" t="s">
        <v>454</v>
      </c>
      <c r="H17" s="261"/>
      <c r="I17" s="261">
        <f>I11+I13</f>
        <v>0</v>
      </c>
      <c r="J17" s="261" t="s">
        <v>454</v>
      </c>
      <c r="K17" s="261"/>
      <c r="L17" s="261">
        <f>L11+L13</f>
        <v>620</v>
      </c>
      <c r="M17" s="96" t="s">
        <v>454</v>
      </c>
      <c r="O17" s="142">
        <f>O11+O13</f>
        <v>1128</v>
      </c>
      <c r="P17" s="142"/>
      <c r="Q17" s="142"/>
      <c r="R17" s="241"/>
    </row>
    <row r="18" spans="1:18" x14ac:dyDescent="0.2">
      <c r="A18" s="135"/>
      <c r="C18" s="135"/>
      <c r="D18" s="135"/>
      <c r="E18" s="135"/>
      <c r="F18" s="135"/>
      <c r="G18" s="260"/>
      <c r="H18" s="135"/>
      <c r="I18" s="135"/>
      <c r="J18" s="135"/>
      <c r="K18" s="135"/>
      <c r="L18" s="135"/>
      <c r="M18" s="135"/>
      <c r="N18" s="135"/>
    </row>
    <row r="19" spans="1:18" x14ac:dyDescent="0.2">
      <c r="A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</row>
    <row r="20" spans="1:18" x14ac:dyDescent="0.2">
      <c r="A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</row>
    <row r="21" spans="1:18" x14ac:dyDescent="0.2">
      <c r="A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</row>
    <row r="22" spans="1:18" x14ac:dyDescent="0.2">
      <c r="A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</row>
    <row r="23" spans="1:18" x14ac:dyDescent="0.2">
      <c r="A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</row>
  </sheetData>
  <mergeCells count="15">
    <mergeCell ref="C10:E10"/>
    <mergeCell ref="C12:E12"/>
    <mergeCell ref="F12:K12"/>
    <mergeCell ref="F14:K14"/>
    <mergeCell ref="F1:Q1"/>
    <mergeCell ref="A3:L3"/>
    <mergeCell ref="D5:M5"/>
    <mergeCell ref="E6:K6"/>
    <mergeCell ref="A8:A9"/>
    <mergeCell ref="B8:B9"/>
    <mergeCell ref="C8:E8"/>
    <mergeCell ref="F8:H8"/>
    <mergeCell ref="I8:K8"/>
    <mergeCell ref="L8:N8"/>
    <mergeCell ref="O8:Q8"/>
  </mergeCells>
  <pageMargins left="0.78749999999999998" right="0" top="1.1812499999999999" bottom="0" header="0.51180555555555496" footer="0.51180555555555496"/>
  <pageSetup paperSize="9" scale="94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  <pageSetUpPr fitToPage="1"/>
  </sheetPr>
  <dimension ref="A1:AMK124"/>
  <sheetViews>
    <sheetView view="pageBreakPreview" zoomScale="68" zoomScaleNormal="75" zoomScaleSheetLayoutView="68" zoomScalePageLayoutView="55" workbookViewId="0">
      <pane xSplit="5" ySplit="4" topLeftCell="F78" activePane="bottomRight" state="frozen"/>
      <selection pane="topRight" activeCell="K1" sqref="K1"/>
      <selection pane="bottomLeft" activeCell="A66" sqref="A66"/>
      <selection pane="bottomRight" activeCell="A56" sqref="A56:A78"/>
    </sheetView>
  </sheetViews>
  <sheetFormatPr defaultRowHeight="15" x14ac:dyDescent="0.25"/>
  <cols>
    <col min="1" max="2" width="13.85546875" style="262" customWidth="1"/>
    <col min="3" max="3" width="15" style="262" customWidth="1"/>
    <col min="4" max="4" width="36" style="263" customWidth="1"/>
    <col min="5" max="5" width="11.28515625" style="264" hidden="1" customWidth="1"/>
    <col min="6" max="6" width="15.85546875" style="265" hidden="1" customWidth="1"/>
    <col min="7" max="7" width="15" style="266" hidden="1" customWidth="1"/>
    <col min="8" max="8" width="11.140625" style="266" hidden="1" customWidth="1"/>
    <col min="9" max="9" width="15.5703125" style="265" hidden="1" customWidth="1"/>
    <col min="10" max="10" width="13.7109375" style="267" hidden="1" customWidth="1"/>
    <col min="11" max="11" width="11" style="267" customWidth="1"/>
    <col min="12" max="12" width="15.5703125" style="265" customWidth="1"/>
    <col min="13" max="13" width="15.5703125" style="267" customWidth="1"/>
    <col min="14" max="14" width="11.140625" style="267" customWidth="1"/>
    <col min="15" max="15" width="13" style="267" customWidth="1"/>
    <col min="16" max="16" width="13.7109375" style="267" customWidth="1"/>
    <col min="17" max="17" width="12.5703125" style="267" hidden="1" customWidth="1"/>
    <col min="18" max="18" width="16" style="265" hidden="1" customWidth="1"/>
    <col min="19" max="19" width="18.28515625" style="267" hidden="1" customWidth="1"/>
    <col min="20" max="20" width="11.42578125" style="267" hidden="1" customWidth="1"/>
    <col min="21" max="21" width="15.85546875" style="265" hidden="1" customWidth="1"/>
    <col min="22" max="22" width="18.140625" style="267" hidden="1" customWidth="1"/>
    <col min="23" max="23" width="11" style="267" hidden="1" customWidth="1"/>
    <col min="24" max="24" width="15.85546875" style="265" hidden="1" customWidth="1"/>
    <col min="25" max="25" width="21.28515625" style="267" hidden="1" customWidth="1"/>
    <col min="26" max="26" width="9.28515625" style="267" hidden="1" customWidth="1"/>
    <col min="27" max="28" width="18" style="267" hidden="1" customWidth="1"/>
    <col min="29" max="29" width="10.7109375" style="267" hidden="1" customWidth="1"/>
    <col min="30" max="31" width="18" style="267" hidden="1" customWidth="1"/>
    <col min="32" max="32" width="11.7109375" style="267" hidden="1" customWidth="1"/>
    <col min="33" max="40" width="18" style="267" hidden="1" customWidth="1"/>
    <col min="41" max="41" width="11.7109375" style="267" hidden="1" customWidth="1"/>
    <col min="42" max="43" width="18" style="267" hidden="1" customWidth="1"/>
    <col min="44" max="44" width="14.5703125" style="267" hidden="1" customWidth="1"/>
    <col min="45" max="45" width="19.7109375" style="265" hidden="1" customWidth="1"/>
    <col min="46" max="46" width="16.28515625" style="268" hidden="1" customWidth="1"/>
    <col min="47" max="47" width="10.5703125" style="265" customWidth="1"/>
    <col min="48" max="48" width="16.28515625" style="268" customWidth="1"/>
    <col min="49" max="49" width="16.28515625" style="265" customWidth="1"/>
    <col min="50" max="1025" width="9.140625" style="265" customWidth="1"/>
  </cols>
  <sheetData>
    <row r="1" spans="1:49" ht="21.75" customHeight="1" x14ac:dyDescent="0.25">
      <c r="V1" s="966" t="s">
        <v>455</v>
      </c>
      <c r="W1" s="966"/>
      <c r="X1" s="966"/>
      <c r="Y1" s="966"/>
      <c r="Z1" s="966"/>
      <c r="AA1" s="966"/>
      <c r="AB1" s="966"/>
      <c r="AC1" s="966"/>
      <c r="AD1" s="966"/>
      <c r="AE1" s="966"/>
      <c r="AF1" s="966"/>
      <c r="AG1" s="966"/>
      <c r="AH1" s="966"/>
      <c r="AI1" s="966"/>
      <c r="AJ1" s="966"/>
      <c r="AK1" s="966"/>
      <c r="AL1" s="966"/>
      <c r="AM1" s="966"/>
      <c r="AN1" s="966"/>
      <c r="AO1" s="966"/>
      <c r="AP1" s="966"/>
      <c r="AQ1" s="966"/>
      <c r="AR1" s="966"/>
      <c r="AS1" s="966"/>
      <c r="AT1" s="966"/>
      <c r="AU1" s="966"/>
      <c r="AV1" s="966"/>
    </row>
    <row r="2" spans="1:49" ht="18.75" x14ac:dyDescent="0.3">
      <c r="A2" s="967" t="s">
        <v>456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  <c r="N2" s="967"/>
      <c r="O2" s="967"/>
      <c r="P2" s="967"/>
      <c r="Q2" s="967"/>
      <c r="R2" s="967"/>
      <c r="S2" s="967"/>
      <c r="T2" s="967"/>
      <c r="U2" s="967"/>
      <c r="V2" s="967"/>
      <c r="W2" s="967"/>
      <c r="X2" s="967"/>
    </row>
    <row r="3" spans="1:49" s="271" customFormat="1" ht="36.6" customHeight="1" x14ac:dyDescent="0.2">
      <c r="A3" s="968" t="s">
        <v>457</v>
      </c>
      <c r="B3" s="968" t="s">
        <v>458</v>
      </c>
      <c r="C3" s="968" t="s">
        <v>459</v>
      </c>
      <c r="D3" s="969" t="s">
        <v>460</v>
      </c>
      <c r="E3" s="964" t="s">
        <v>461</v>
      </c>
      <c r="F3" s="964"/>
      <c r="G3" s="964"/>
      <c r="H3" s="964" t="s">
        <v>462</v>
      </c>
      <c r="I3" s="964"/>
      <c r="J3" s="964"/>
      <c r="K3" s="964" t="s">
        <v>462</v>
      </c>
      <c r="L3" s="964"/>
      <c r="M3" s="964"/>
      <c r="N3" s="964" t="s">
        <v>284</v>
      </c>
      <c r="O3" s="964"/>
      <c r="P3" s="964"/>
      <c r="Q3" s="964" t="s">
        <v>285</v>
      </c>
      <c r="R3" s="964"/>
      <c r="S3" s="964"/>
      <c r="T3" s="964" t="s">
        <v>286</v>
      </c>
      <c r="U3" s="964"/>
      <c r="V3" s="964"/>
      <c r="W3" s="964" t="s">
        <v>287</v>
      </c>
      <c r="X3" s="964"/>
      <c r="Y3" s="964"/>
      <c r="Z3" s="964" t="s">
        <v>288</v>
      </c>
      <c r="AA3" s="964"/>
      <c r="AB3" s="964"/>
      <c r="AC3" s="964" t="s">
        <v>289</v>
      </c>
      <c r="AD3" s="964"/>
      <c r="AE3" s="964"/>
      <c r="AF3" s="964" t="s">
        <v>290</v>
      </c>
      <c r="AG3" s="964"/>
      <c r="AH3" s="964"/>
      <c r="AI3" s="964" t="s">
        <v>291</v>
      </c>
      <c r="AJ3" s="964"/>
      <c r="AK3" s="964"/>
      <c r="AL3" s="964" t="s">
        <v>292</v>
      </c>
      <c r="AM3" s="964"/>
      <c r="AN3" s="964"/>
      <c r="AO3" s="964" t="s">
        <v>293</v>
      </c>
      <c r="AP3" s="964"/>
      <c r="AQ3" s="964"/>
      <c r="AR3" s="965" t="s">
        <v>294</v>
      </c>
      <c r="AS3" s="965"/>
      <c r="AT3" s="965"/>
      <c r="AU3" s="964" t="s">
        <v>463</v>
      </c>
      <c r="AV3" s="961" t="s">
        <v>85</v>
      </c>
    </row>
    <row r="4" spans="1:49" s="274" customFormat="1" ht="116.25" customHeight="1" x14ac:dyDescent="0.2">
      <c r="A4" s="968"/>
      <c r="B4" s="968"/>
      <c r="C4" s="968"/>
      <c r="D4" s="969"/>
      <c r="E4" s="272" t="s">
        <v>464</v>
      </c>
      <c r="F4" s="272" t="s">
        <v>465</v>
      </c>
      <c r="G4" s="273" t="s">
        <v>466</v>
      </c>
      <c r="H4" s="272" t="s">
        <v>464</v>
      </c>
      <c r="I4" s="270" t="s">
        <v>465</v>
      </c>
      <c r="J4" s="269" t="s">
        <v>466</v>
      </c>
      <c r="K4" s="272" t="s">
        <v>464</v>
      </c>
      <c r="L4" s="270" t="s">
        <v>465</v>
      </c>
      <c r="M4" s="269" t="s">
        <v>466</v>
      </c>
      <c r="N4" s="272" t="s">
        <v>464</v>
      </c>
      <c r="O4" s="270" t="s">
        <v>465</v>
      </c>
      <c r="P4" s="269" t="s">
        <v>466</v>
      </c>
      <c r="Q4" s="272" t="s">
        <v>464</v>
      </c>
      <c r="R4" s="270" t="s">
        <v>465</v>
      </c>
      <c r="S4" s="269" t="s">
        <v>466</v>
      </c>
      <c r="T4" s="272" t="s">
        <v>464</v>
      </c>
      <c r="U4" s="270" t="s">
        <v>465</v>
      </c>
      <c r="V4" s="269" t="s">
        <v>466</v>
      </c>
      <c r="W4" s="272" t="s">
        <v>464</v>
      </c>
      <c r="X4" s="270" t="s">
        <v>465</v>
      </c>
      <c r="Y4" s="269" t="s">
        <v>466</v>
      </c>
      <c r="Z4" s="272" t="s">
        <v>464</v>
      </c>
      <c r="AA4" s="269" t="s">
        <v>465</v>
      </c>
      <c r="AB4" s="269" t="s">
        <v>466</v>
      </c>
      <c r="AC4" s="272" t="s">
        <v>464</v>
      </c>
      <c r="AD4" s="269" t="s">
        <v>465</v>
      </c>
      <c r="AE4" s="269" t="s">
        <v>466</v>
      </c>
      <c r="AF4" s="272" t="s">
        <v>464</v>
      </c>
      <c r="AG4" s="269" t="s">
        <v>465</v>
      </c>
      <c r="AH4" s="269" t="s">
        <v>466</v>
      </c>
      <c r="AI4" s="272" t="s">
        <v>464</v>
      </c>
      <c r="AJ4" s="269" t="s">
        <v>465</v>
      </c>
      <c r="AK4" s="269" t="s">
        <v>466</v>
      </c>
      <c r="AL4" s="272" t="s">
        <v>464</v>
      </c>
      <c r="AM4" s="269" t="s">
        <v>465</v>
      </c>
      <c r="AN4" s="269" t="s">
        <v>466</v>
      </c>
      <c r="AO4" s="272" t="s">
        <v>464</v>
      </c>
      <c r="AP4" s="269" t="s">
        <v>465</v>
      </c>
      <c r="AQ4" s="269" t="s">
        <v>466</v>
      </c>
      <c r="AR4" s="269" t="s">
        <v>464</v>
      </c>
      <c r="AS4" s="269" t="s">
        <v>465</v>
      </c>
      <c r="AT4" s="269" t="s">
        <v>466</v>
      </c>
      <c r="AU4" s="964"/>
      <c r="AV4" s="961"/>
      <c r="AW4" s="274" t="s">
        <v>305</v>
      </c>
    </row>
    <row r="5" spans="1:49" x14ac:dyDescent="0.25">
      <c r="A5" s="275">
        <v>2</v>
      </c>
      <c r="B5" s="276">
        <v>13407.6</v>
      </c>
      <c r="C5" s="277">
        <f t="shared" ref="C5:C50" si="0">A5*12*B5</f>
        <v>321782.40000000002</v>
      </c>
      <c r="D5" s="1096" t="s">
        <v>467</v>
      </c>
      <c r="E5" s="279"/>
      <c r="F5" s="280"/>
      <c r="G5" s="281">
        <f t="shared" ref="G5:G50" si="1">C5*F5%</f>
        <v>0</v>
      </c>
      <c r="H5" s="282"/>
      <c r="I5" s="280"/>
      <c r="J5" s="283">
        <f t="shared" ref="J5:J50" si="2">$C5*I5%</f>
        <v>0</v>
      </c>
      <c r="K5" s="282" t="s">
        <v>780</v>
      </c>
      <c r="L5" s="280">
        <v>100</v>
      </c>
      <c r="M5" s="281">
        <f t="shared" ref="M5:M50" si="3">$C5*L5%</f>
        <v>321782.40000000002</v>
      </c>
      <c r="N5" s="282"/>
      <c r="O5" s="280"/>
      <c r="P5" s="284">
        <f t="shared" ref="P5:P50" si="4">$C5*O5%</f>
        <v>0</v>
      </c>
      <c r="Q5" s="284"/>
      <c r="R5" s="280"/>
      <c r="S5" s="281">
        <f t="shared" ref="S5:S50" si="5">$C5*R5%</f>
        <v>0</v>
      </c>
      <c r="T5" s="282"/>
      <c r="U5" s="280"/>
      <c r="V5" s="281">
        <f t="shared" ref="V5:V50" si="6">$C5*U5%</f>
        <v>0</v>
      </c>
      <c r="W5" s="282"/>
      <c r="X5" s="280">
        <v>100</v>
      </c>
      <c r="Y5" s="281">
        <f t="shared" ref="Y5:Y50" si="7">$C5*X5%</f>
        <v>321782.40000000002</v>
      </c>
      <c r="Z5" s="281"/>
      <c r="AA5" s="280">
        <v>0</v>
      </c>
      <c r="AB5" s="281">
        <f t="shared" ref="AB5:AB50" si="8">$C5*AA5%</f>
        <v>0</v>
      </c>
      <c r="AC5" s="281"/>
      <c r="AD5" s="280"/>
      <c r="AE5" s="281">
        <f t="shared" ref="AE5:AE50" si="9">$C5*AD5%</f>
        <v>0</v>
      </c>
      <c r="AF5" s="281"/>
      <c r="AG5" s="280"/>
      <c r="AH5" s="281">
        <f t="shared" ref="AH5:AH50" si="10">$C5*AG5%</f>
        <v>0</v>
      </c>
      <c r="AI5" s="281"/>
      <c r="AJ5" s="281"/>
      <c r="AK5" s="281">
        <f t="shared" ref="AK5:AK50" si="11">$C5*AJ5%</f>
        <v>0</v>
      </c>
      <c r="AL5" s="281"/>
      <c r="AM5" s="281"/>
      <c r="AN5" s="281">
        <f t="shared" ref="AN5:AN50" si="12">$C5*AM5%</f>
        <v>0</v>
      </c>
      <c r="AO5" s="281"/>
      <c r="AP5" s="280"/>
      <c r="AQ5" s="281">
        <f t="shared" ref="AQ5:AQ50" si="13">$C5*AP5%</f>
        <v>0</v>
      </c>
      <c r="AR5" s="281"/>
      <c r="AS5" s="280"/>
      <c r="AT5" s="285">
        <f t="shared" ref="AT5:AT50" si="14">$C5*AS5%</f>
        <v>0</v>
      </c>
      <c r="AU5" s="286"/>
      <c r="AV5" s="281">
        <v>321782.40000000002</v>
      </c>
      <c r="AW5" s="268">
        <f t="shared" ref="AW5:AW51" si="15">C5-AV5</f>
        <v>0</v>
      </c>
    </row>
    <row r="6" spans="1:49" x14ac:dyDescent="0.25">
      <c r="A6" s="275">
        <v>2</v>
      </c>
      <c r="B6" s="276">
        <v>25800</v>
      </c>
      <c r="C6" s="277">
        <f t="shared" si="0"/>
        <v>619200</v>
      </c>
      <c r="D6" s="1096" t="s">
        <v>756</v>
      </c>
      <c r="E6" s="279"/>
      <c r="F6" s="280"/>
      <c r="G6" s="281">
        <f t="shared" si="1"/>
        <v>0</v>
      </c>
      <c r="H6" s="282"/>
      <c r="I6" s="280"/>
      <c r="J6" s="283">
        <f t="shared" si="2"/>
        <v>0</v>
      </c>
      <c r="K6" s="282" t="s">
        <v>780</v>
      </c>
      <c r="L6" s="282" t="s">
        <v>780</v>
      </c>
      <c r="M6" s="281">
        <f t="shared" si="3"/>
        <v>619200</v>
      </c>
      <c r="N6" s="282"/>
      <c r="O6" s="280"/>
      <c r="P6" s="284">
        <f t="shared" si="4"/>
        <v>0</v>
      </c>
      <c r="Q6" s="284"/>
      <c r="R6" s="280"/>
      <c r="S6" s="281">
        <f t="shared" si="5"/>
        <v>0</v>
      </c>
      <c r="T6" s="282"/>
      <c r="U6" s="280"/>
      <c r="V6" s="281">
        <f t="shared" si="6"/>
        <v>0</v>
      </c>
      <c r="W6" s="282"/>
      <c r="X6" s="280">
        <v>100</v>
      </c>
      <c r="Y6" s="281">
        <f t="shared" si="7"/>
        <v>619200</v>
      </c>
      <c r="Z6" s="281"/>
      <c r="AA6" s="280"/>
      <c r="AB6" s="281">
        <f t="shared" si="8"/>
        <v>0</v>
      </c>
      <c r="AC6" s="281"/>
      <c r="AD6" s="280"/>
      <c r="AE6" s="281">
        <f t="shared" si="9"/>
        <v>0</v>
      </c>
      <c r="AF6" s="281"/>
      <c r="AG6" s="280"/>
      <c r="AH6" s="281">
        <f t="shared" si="10"/>
        <v>0</v>
      </c>
      <c r="AI6" s="281"/>
      <c r="AJ6" s="281"/>
      <c r="AK6" s="281">
        <f t="shared" si="11"/>
        <v>0</v>
      </c>
      <c r="AL6" s="281"/>
      <c r="AM6" s="281"/>
      <c r="AN6" s="281">
        <f t="shared" si="12"/>
        <v>0</v>
      </c>
      <c r="AO6" s="281"/>
      <c r="AP6" s="280"/>
      <c r="AQ6" s="281">
        <f t="shared" si="13"/>
        <v>0</v>
      </c>
      <c r="AR6" s="281"/>
      <c r="AS6" s="280"/>
      <c r="AT6" s="285">
        <f t="shared" si="14"/>
        <v>0</v>
      </c>
      <c r="AU6" s="286"/>
      <c r="AV6" s="281">
        <v>619200</v>
      </c>
      <c r="AW6" s="265">
        <f t="shared" si="15"/>
        <v>0</v>
      </c>
    </row>
    <row r="7" spans="1:49" x14ac:dyDescent="0.25">
      <c r="A7" s="287">
        <v>15</v>
      </c>
      <c r="B7" s="288">
        <v>24530</v>
      </c>
      <c r="C7" s="277">
        <f t="shared" si="0"/>
        <v>4415400</v>
      </c>
      <c r="D7" s="1096" t="s">
        <v>757</v>
      </c>
      <c r="E7" s="279"/>
      <c r="F7" s="280"/>
      <c r="G7" s="281">
        <f t="shared" si="1"/>
        <v>0</v>
      </c>
      <c r="H7" s="282"/>
      <c r="I7" s="280"/>
      <c r="J7" s="283">
        <f t="shared" si="2"/>
        <v>0</v>
      </c>
      <c r="K7" s="282" t="s">
        <v>780</v>
      </c>
      <c r="L7" s="282" t="s">
        <v>780</v>
      </c>
      <c r="M7" s="281">
        <f t="shared" si="3"/>
        <v>4415400</v>
      </c>
      <c r="N7" s="282"/>
      <c r="O7" s="280"/>
      <c r="P7" s="284">
        <f t="shared" si="4"/>
        <v>0</v>
      </c>
      <c r="Q7" s="284"/>
      <c r="R7" s="280">
        <v>0</v>
      </c>
      <c r="S7" s="281">
        <f t="shared" si="5"/>
        <v>0</v>
      </c>
      <c r="T7" s="282"/>
      <c r="U7" s="280"/>
      <c r="V7" s="281">
        <f t="shared" si="6"/>
        <v>0</v>
      </c>
      <c r="W7" s="282"/>
      <c r="X7" s="280">
        <v>100</v>
      </c>
      <c r="Y7" s="281">
        <f t="shared" si="7"/>
        <v>4415400</v>
      </c>
      <c r="Z7" s="281"/>
      <c r="AA7" s="280">
        <v>0</v>
      </c>
      <c r="AB7" s="281">
        <f t="shared" si="8"/>
        <v>0</v>
      </c>
      <c r="AC7" s="281"/>
      <c r="AD7" s="280"/>
      <c r="AE7" s="281">
        <f t="shared" si="9"/>
        <v>0</v>
      </c>
      <c r="AF7" s="281"/>
      <c r="AG7" s="280"/>
      <c r="AH7" s="281">
        <f t="shared" si="10"/>
        <v>0</v>
      </c>
      <c r="AI7" s="281"/>
      <c r="AJ7" s="281"/>
      <c r="AK7" s="281">
        <f t="shared" si="11"/>
        <v>0</v>
      </c>
      <c r="AL7" s="281"/>
      <c r="AM7" s="281"/>
      <c r="AN7" s="281">
        <f t="shared" si="12"/>
        <v>0</v>
      </c>
      <c r="AO7" s="281"/>
      <c r="AP7" s="280"/>
      <c r="AQ7" s="281">
        <f t="shared" si="13"/>
        <v>0</v>
      </c>
      <c r="AR7" s="281"/>
      <c r="AS7" s="280"/>
      <c r="AT7" s="285">
        <f t="shared" si="14"/>
        <v>0</v>
      </c>
      <c r="AU7" s="286"/>
      <c r="AV7" s="281">
        <v>4415400</v>
      </c>
      <c r="AW7" s="265">
        <f t="shared" si="15"/>
        <v>0</v>
      </c>
    </row>
    <row r="8" spans="1:49" x14ac:dyDescent="0.25">
      <c r="A8" s="287">
        <v>3</v>
      </c>
      <c r="B8" s="288">
        <v>13183.83</v>
      </c>
      <c r="C8" s="277">
        <f t="shared" si="0"/>
        <v>474617.88</v>
      </c>
      <c r="D8" s="1096" t="s">
        <v>758</v>
      </c>
      <c r="E8" s="279"/>
      <c r="F8" s="280"/>
      <c r="G8" s="281">
        <f t="shared" si="1"/>
        <v>0</v>
      </c>
      <c r="H8" s="282"/>
      <c r="I8" s="280"/>
      <c r="J8" s="283">
        <f t="shared" si="2"/>
        <v>0</v>
      </c>
      <c r="K8" s="282" t="s">
        <v>780</v>
      </c>
      <c r="L8" s="282" t="s">
        <v>780</v>
      </c>
      <c r="M8" s="281">
        <f t="shared" si="3"/>
        <v>474617.88</v>
      </c>
      <c r="N8" s="282"/>
      <c r="O8" s="280"/>
      <c r="P8" s="284">
        <f t="shared" si="4"/>
        <v>0</v>
      </c>
      <c r="Q8" s="284"/>
      <c r="R8" s="280"/>
      <c r="S8" s="281">
        <f t="shared" si="5"/>
        <v>0</v>
      </c>
      <c r="T8" s="282"/>
      <c r="U8" s="280"/>
      <c r="V8" s="281">
        <f t="shared" si="6"/>
        <v>0</v>
      </c>
      <c r="W8" s="282"/>
      <c r="X8" s="280"/>
      <c r="Y8" s="281">
        <f t="shared" si="7"/>
        <v>0</v>
      </c>
      <c r="Z8" s="281"/>
      <c r="AA8" s="280"/>
      <c r="AB8" s="281">
        <f t="shared" si="8"/>
        <v>0</v>
      </c>
      <c r="AC8" s="281"/>
      <c r="AD8" s="280"/>
      <c r="AE8" s="281">
        <f t="shared" si="9"/>
        <v>0</v>
      </c>
      <c r="AF8" s="281"/>
      <c r="AG8" s="280">
        <v>0</v>
      </c>
      <c r="AH8" s="281">
        <f t="shared" si="10"/>
        <v>0</v>
      </c>
      <c r="AI8" s="281"/>
      <c r="AJ8" s="281">
        <v>0</v>
      </c>
      <c r="AK8" s="281">
        <f t="shared" si="11"/>
        <v>0</v>
      </c>
      <c r="AL8" s="281"/>
      <c r="AM8" s="281">
        <v>0</v>
      </c>
      <c r="AN8" s="281">
        <f t="shared" si="12"/>
        <v>0</v>
      </c>
      <c r="AO8" s="281"/>
      <c r="AP8" s="280">
        <v>0</v>
      </c>
      <c r="AQ8" s="281">
        <f t="shared" si="13"/>
        <v>0</v>
      </c>
      <c r="AR8" s="281"/>
      <c r="AS8" s="280">
        <v>0</v>
      </c>
      <c r="AT8" s="285">
        <f t="shared" si="14"/>
        <v>0</v>
      </c>
      <c r="AU8" s="286"/>
      <c r="AV8" s="281">
        <v>474617.88</v>
      </c>
      <c r="AW8" s="265">
        <f t="shared" si="15"/>
        <v>0</v>
      </c>
    </row>
    <row r="9" spans="1:49" x14ac:dyDescent="0.25">
      <c r="A9" s="275">
        <v>6</v>
      </c>
      <c r="B9" s="276">
        <v>13407</v>
      </c>
      <c r="C9" s="277">
        <f t="shared" si="0"/>
        <v>965304</v>
      </c>
      <c r="D9" s="1096" t="s">
        <v>759</v>
      </c>
      <c r="E9" s="279"/>
      <c r="F9" s="280"/>
      <c r="G9" s="281">
        <f t="shared" si="1"/>
        <v>0</v>
      </c>
      <c r="H9" s="282"/>
      <c r="I9" s="280"/>
      <c r="J9" s="283">
        <f t="shared" si="2"/>
        <v>0</v>
      </c>
      <c r="K9" s="282" t="s">
        <v>780</v>
      </c>
      <c r="L9" s="282" t="s">
        <v>780</v>
      </c>
      <c r="M9" s="281">
        <f t="shared" si="3"/>
        <v>965304</v>
      </c>
      <c r="N9" s="282"/>
      <c r="O9" s="280"/>
      <c r="P9" s="284">
        <f t="shared" si="4"/>
        <v>0</v>
      </c>
      <c r="Q9" s="284"/>
      <c r="R9" s="280"/>
      <c r="S9" s="281">
        <f t="shared" si="5"/>
        <v>0</v>
      </c>
      <c r="T9" s="282"/>
      <c r="U9" s="280"/>
      <c r="V9" s="281">
        <f t="shared" si="6"/>
        <v>0</v>
      </c>
      <c r="W9" s="282"/>
      <c r="X9" s="280"/>
      <c r="Y9" s="281">
        <f t="shared" si="7"/>
        <v>0</v>
      </c>
      <c r="Z9" s="281"/>
      <c r="AA9" s="280"/>
      <c r="AB9" s="281">
        <f t="shared" si="8"/>
        <v>0</v>
      </c>
      <c r="AC9" s="281"/>
      <c r="AD9" s="280"/>
      <c r="AE9" s="281">
        <f t="shared" si="9"/>
        <v>0</v>
      </c>
      <c r="AF9" s="281"/>
      <c r="AG9" s="280">
        <v>0</v>
      </c>
      <c r="AH9" s="281">
        <f t="shared" si="10"/>
        <v>0</v>
      </c>
      <c r="AI9" s="281"/>
      <c r="AJ9" s="281">
        <v>0</v>
      </c>
      <c r="AK9" s="281">
        <f t="shared" si="11"/>
        <v>0</v>
      </c>
      <c r="AL9" s="281"/>
      <c r="AM9" s="281">
        <v>0</v>
      </c>
      <c r="AN9" s="281">
        <f t="shared" si="12"/>
        <v>0</v>
      </c>
      <c r="AO9" s="281"/>
      <c r="AP9" s="280">
        <v>0</v>
      </c>
      <c r="AQ9" s="281">
        <f t="shared" si="13"/>
        <v>0</v>
      </c>
      <c r="AR9" s="281"/>
      <c r="AS9" s="280">
        <v>0</v>
      </c>
      <c r="AT9" s="285">
        <f t="shared" si="14"/>
        <v>0</v>
      </c>
      <c r="AU9" s="286"/>
      <c r="AV9" s="281">
        <v>965304</v>
      </c>
      <c r="AW9" s="265">
        <f t="shared" si="15"/>
        <v>0</v>
      </c>
    </row>
    <row r="10" spans="1:49" x14ac:dyDescent="0.25">
      <c r="A10" s="275">
        <v>6</v>
      </c>
      <c r="B10" s="276">
        <v>13407</v>
      </c>
      <c r="C10" s="277">
        <f t="shared" si="0"/>
        <v>965304</v>
      </c>
      <c r="D10" s="1096" t="s">
        <v>760</v>
      </c>
      <c r="E10" s="279"/>
      <c r="F10" s="280"/>
      <c r="G10" s="281">
        <f t="shared" si="1"/>
        <v>0</v>
      </c>
      <c r="H10" s="282"/>
      <c r="I10" s="280"/>
      <c r="J10" s="283">
        <f t="shared" si="2"/>
        <v>0</v>
      </c>
      <c r="K10" s="282" t="s">
        <v>780</v>
      </c>
      <c r="L10" s="282" t="s">
        <v>780</v>
      </c>
      <c r="M10" s="281">
        <f t="shared" si="3"/>
        <v>965304</v>
      </c>
      <c r="N10" s="282"/>
      <c r="O10" s="280"/>
      <c r="P10" s="284">
        <f t="shared" si="4"/>
        <v>0</v>
      </c>
      <c r="Q10" s="284"/>
      <c r="R10" s="280"/>
      <c r="S10" s="281">
        <f t="shared" si="5"/>
        <v>0</v>
      </c>
      <c r="T10" s="282"/>
      <c r="U10" s="280"/>
      <c r="V10" s="281">
        <f t="shared" si="6"/>
        <v>0</v>
      </c>
      <c r="W10" s="282"/>
      <c r="X10" s="280"/>
      <c r="Y10" s="281">
        <f t="shared" si="7"/>
        <v>0</v>
      </c>
      <c r="Z10" s="281"/>
      <c r="AA10" s="280"/>
      <c r="AB10" s="281">
        <f t="shared" si="8"/>
        <v>0</v>
      </c>
      <c r="AC10" s="281"/>
      <c r="AD10" s="280"/>
      <c r="AE10" s="281">
        <f t="shared" si="9"/>
        <v>0</v>
      </c>
      <c r="AF10" s="281"/>
      <c r="AG10" s="280"/>
      <c r="AH10" s="281">
        <f t="shared" si="10"/>
        <v>0</v>
      </c>
      <c r="AI10" s="281"/>
      <c r="AJ10" s="281"/>
      <c r="AK10" s="281">
        <f t="shared" si="11"/>
        <v>0</v>
      </c>
      <c r="AL10" s="281"/>
      <c r="AM10" s="281"/>
      <c r="AN10" s="281">
        <f t="shared" si="12"/>
        <v>0</v>
      </c>
      <c r="AO10" s="281"/>
      <c r="AP10" s="280"/>
      <c r="AQ10" s="281">
        <f t="shared" si="13"/>
        <v>0</v>
      </c>
      <c r="AR10" s="281"/>
      <c r="AS10" s="280"/>
      <c r="AT10" s="285">
        <f t="shared" si="14"/>
        <v>0</v>
      </c>
      <c r="AU10" s="286"/>
      <c r="AV10" s="281">
        <v>965304</v>
      </c>
      <c r="AW10" s="265">
        <f t="shared" si="15"/>
        <v>0</v>
      </c>
    </row>
    <row r="11" spans="1:49" x14ac:dyDescent="0.25">
      <c r="A11" s="275">
        <v>3</v>
      </c>
      <c r="B11" s="276">
        <v>18429</v>
      </c>
      <c r="C11" s="277">
        <f t="shared" si="0"/>
        <v>663444</v>
      </c>
      <c r="D11" s="1096" t="s">
        <v>468</v>
      </c>
      <c r="E11" s="279"/>
      <c r="F11" s="280"/>
      <c r="G11" s="281">
        <f t="shared" si="1"/>
        <v>0</v>
      </c>
      <c r="H11" s="282"/>
      <c r="I11" s="280"/>
      <c r="J11" s="283">
        <f t="shared" si="2"/>
        <v>0</v>
      </c>
      <c r="K11" s="282" t="s">
        <v>780</v>
      </c>
      <c r="L11" s="282" t="s">
        <v>780</v>
      </c>
      <c r="M11" s="281">
        <f t="shared" si="3"/>
        <v>663444</v>
      </c>
      <c r="N11" s="282"/>
      <c r="O11" s="280"/>
      <c r="P11" s="284">
        <f t="shared" si="4"/>
        <v>0</v>
      </c>
      <c r="Q11" s="284"/>
      <c r="R11" s="280"/>
      <c r="S11" s="281">
        <f t="shared" si="5"/>
        <v>0</v>
      </c>
      <c r="T11" s="282"/>
      <c r="U11" s="280"/>
      <c r="V11" s="281">
        <f t="shared" si="6"/>
        <v>0</v>
      </c>
      <c r="W11" s="282"/>
      <c r="X11" s="280"/>
      <c r="Y11" s="281">
        <f t="shared" si="7"/>
        <v>0</v>
      </c>
      <c r="Z11" s="281"/>
      <c r="AA11" s="280"/>
      <c r="AB11" s="281">
        <f t="shared" si="8"/>
        <v>0</v>
      </c>
      <c r="AC11" s="281"/>
      <c r="AD11" s="280"/>
      <c r="AE11" s="281">
        <f t="shared" si="9"/>
        <v>0</v>
      </c>
      <c r="AF11" s="281"/>
      <c r="AG11" s="280"/>
      <c r="AH11" s="281">
        <f t="shared" si="10"/>
        <v>0</v>
      </c>
      <c r="AI11" s="281"/>
      <c r="AJ11" s="281"/>
      <c r="AK11" s="281">
        <f t="shared" si="11"/>
        <v>0</v>
      </c>
      <c r="AL11" s="281"/>
      <c r="AM11" s="281"/>
      <c r="AN11" s="281">
        <f t="shared" si="12"/>
        <v>0</v>
      </c>
      <c r="AO11" s="281"/>
      <c r="AP11" s="280"/>
      <c r="AQ11" s="281">
        <f t="shared" si="13"/>
        <v>0</v>
      </c>
      <c r="AR11" s="281"/>
      <c r="AS11" s="280"/>
      <c r="AT11" s="285">
        <f t="shared" si="14"/>
        <v>0</v>
      </c>
      <c r="AU11" s="286"/>
      <c r="AV11" s="281">
        <v>663444</v>
      </c>
      <c r="AW11" s="265">
        <f t="shared" si="15"/>
        <v>0</v>
      </c>
    </row>
    <row r="12" spans="1:49" x14ac:dyDescent="0.25">
      <c r="A12" s="275">
        <v>1</v>
      </c>
      <c r="B12" s="276">
        <v>33376.269999999997</v>
      </c>
      <c r="C12" s="277">
        <f t="shared" si="0"/>
        <v>400515.24</v>
      </c>
      <c r="D12" s="1096" t="s">
        <v>473</v>
      </c>
      <c r="E12" s="279"/>
      <c r="F12" s="280"/>
      <c r="G12" s="281">
        <f t="shared" si="1"/>
        <v>0</v>
      </c>
      <c r="H12" s="282"/>
      <c r="I12" s="280"/>
      <c r="J12" s="283">
        <f t="shared" si="2"/>
        <v>0</v>
      </c>
      <c r="K12" s="282" t="s">
        <v>780</v>
      </c>
      <c r="L12" s="282" t="s">
        <v>780</v>
      </c>
      <c r="M12" s="281">
        <f t="shared" si="3"/>
        <v>400515.24</v>
      </c>
      <c r="N12" s="282"/>
      <c r="O12" s="280"/>
      <c r="P12" s="284">
        <f t="shared" si="4"/>
        <v>0</v>
      </c>
      <c r="Q12" s="284"/>
      <c r="R12" s="280"/>
      <c r="S12" s="281">
        <f t="shared" si="5"/>
        <v>0</v>
      </c>
      <c r="T12" s="282"/>
      <c r="U12" s="280"/>
      <c r="V12" s="281">
        <f t="shared" si="6"/>
        <v>0</v>
      </c>
      <c r="W12" s="282"/>
      <c r="X12" s="280"/>
      <c r="Y12" s="281">
        <f t="shared" si="7"/>
        <v>0</v>
      </c>
      <c r="Z12" s="281"/>
      <c r="AA12" s="280"/>
      <c r="AB12" s="281">
        <f t="shared" si="8"/>
        <v>0</v>
      </c>
      <c r="AC12" s="281"/>
      <c r="AD12" s="280"/>
      <c r="AE12" s="281">
        <f t="shared" si="9"/>
        <v>0</v>
      </c>
      <c r="AF12" s="281"/>
      <c r="AG12" s="280"/>
      <c r="AH12" s="281">
        <f t="shared" si="10"/>
        <v>0</v>
      </c>
      <c r="AI12" s="281"/>
      <c r="AJ12" s="281"/>
      <c r="AK12" s="281">
        <f t="shared" si="11"/>
        <v>0</v>
      </c>
      <c r="AL12" s="281"/>
      <c r="AM12" s="281"/>
      <c r="AN12" s="281">
        <f t="shared" si="12"/>
        <v>0</v>
      </c>
      <c r="AO12" s="281"/>
      <c r="AP12" s="280"/>
      <c r="AQ12" s="281">
        <f t="shared" si="13"/>
        <v>0</v>
      </c>
      <c r="AR12" s="281"/>
      <c r="AS12" s="280"/>
      <c r="AT12" s="285">
        <f t="shared" si="14"/>
        <v>0</v>
      </c>
      <c r="AU12" s="286"/>
      <c r="AV12" s="281">
        <v>400515.24</v>
      </c>
      <c r="AW12" s="265">
        <f t="shared" si="15"/>
        <v>0</v>
      </c>
    </row>
    <row r="13" spans="1:49" x14ac:dyDescent="0.25">
      <c r="A13" s="275">
        <v>1</v>
      </c>
      <c r="B13" s="276">
        <v>13037.34</v>
      </c>
      <c r="C13" s="277">
        <f t="shared" si="0"/>
        <v>156448.08000000002</v>
      </c>
      <c r="D13" s="1096" t="s">
        <v>761</v>
      </c>
      <c r="E13" s="279"/>
      <c r="F13" s="280"/>
      <c r="G13" s="281">
        <f t="shared" si="1"/>
        <v>0</v>
      </c>
      <c r="H13" s="282"/>
      <c r="I13" s="280"/>
      <c r="J13" s="283">
        <f t="shared" si="2"/>
        <v>0</v>
      </c>
      <c r="K13" s="282" t="s">
        <v>780</v>
      </c>
      <c r="L13" s="282" t="s">
        <v>780</v>
      </c>
      <c r="M13" s="281">
        <f t="shared" si="3"/>
        <v>156448.08000000002</v>
      </c>
      <c r="N13" s="282"/>
      <c r="O13" s="280"/>
      <c r="P13" s="284">
        <f t="shared" si="4"/>
        <v>0</v>
      </c>
      <c r="Q13" s="284"/>
      <c r="R13" s="280"/>
      <c r="S13" s="281">
        <f t="shared" si="5"/>
        <v>0</v>
      </c>
      <c r="T13" s="282"/>
      <c r="U13" s="280"/>
      <c r="V13" s="281">
        <f t="shared" si="6"/>
        <v>0</v>
      </c>
      <c r="W13" s="282"/>
      <c r="X13" s="280"/>
      <c r="Y13" s="281">
        <f t="shared" si="7"/>
        <v>0</v>
      </c>
      <c r="Z13" s="281"/>
      <c r="AA13" s="280">
        <v>100</v>
      </c>
      <c r="AB13" s="281">
        <f t="shared" si="8"/>
        <v>156448.08000000002</v>
      </c>
      <c r="AC13" s="281"/>
      <c r="AD13" s="280"/>
      <c r="AE13" s="281">
        <f t="shared" si="9"/>
        <v>0</v>
      </c>
      <c r="AF13" s="281"/>
      <c r="AG13" s="280"/>
      <c r="AH13" s="281">
        <f t="shared" si="10"/>
        <v>0</v>
      </c>
      <c r="AI13" s="281"/>
      <c r="AJ13" s="281"/>
      <c r="AK13" s="281">
        <f t="shared" si="11"/>
        <v>0</v>
      </c>
      <c r="AL13" s="281"/>
      <c r="AM13" s="281"/>
      <c r="AN13" s="281">
        <f t="shared" si="12"/>
        <v>0</v>
      </c>
      <c r="AO13" s="281"/>
      <c r="AP13" s="280"/>
      <c r="AQ13" s="281">
        <f t="shared" si="13"/>
        <v>0</v>
      </c>
      <c r="AR13" s="281"/>
      <c r="AS13" s="280"/>
      <c r="AT13" s="285">
        <f t="shared" si="14"/>
        <v>0</v>
      </c>
      <c r="AU13" s="286"/>
      <c r="AV13" s="281">
        <v>156448.08000000002</v>
      </c>
      <c r="AW13" s="265">
        <f t="shared" si="15"/>
        <v>0</v>
      </c>
    </row>
    <row r="14" spans="1:49" x14ac:dyDescent="0.25">
      <c r="A14" s="275">
        <v>36.4</v>
      </c>
      <c r="B14" s="276">
        <v>21328.7</v>
      </c>
      <c r="C14" s="277">
        <f t="shared" si="0"/>
        <v>9316376.1600000001</v>
      </c>
      <c r="D14" s="1096" t="s">
        <v>472</v>
      </c>
      <c r="E14" s="279"/>
      <c r="F14" s="280"/>
      <c r="G14" s="281">
        <f t="shared" si="1"/>
        <v>0</v>
      </c>
      <c r="H14" s="282"/>
      <c r="I14" s="280"/>
      <c r="J14" s="283">
        <f t="shared" si="2"/>
        <v>0</v>
      </c>
      <c r="K14" s="282" t="s">
        <v>780</v>
      </c>
      <c r="L14" s="282" t="s">
        <v>780</v>
      </c>
      <c r="M14" s="281">
        <f t="shared" si="3"/>
        <v>9316376.1600000001</v>
      </c>
      <c r="N14" s="282"/>
      <c r="O14" s="280"/>
      <c r="P14" s="284">
        <f t="shared" si="4"/>
        <v>0</v>
      </c>
      <c r="Q14" s="284"/>
      <c r="R14" s="280"/>
      <c r="S14" s="281">
        <f t="shared" si="5"/>
        <v>0</v>
      </c>
      <c r="T14" s="282"/>
      <c r="U14" s="280"/>
      <c r="V14" s="281">
        <f t="shared" si="6"/>
        <v>0</v>
      </c>
      <c r="W14" s="282"/>
      <c r="X14" s="280"/>
      <c r="Y14" s="281">
        <f t="shared" si="7"/>
        <v>0</v>
      </c>
      <c r="Z14" s="281"/>
      <c r="AA14" s="280">
        <v>100</v>
      </c>
      <c r="AB14" s="281">
        <f t="shared" si="8"/>
        <v>9316376.1600000001</v>
      </c>
      <c r="AC14" s="281"/>
      <c r="AD14" s="280"/>
      <c r="AE14" s="281">
        <f t="shared" si="9"/>
        <v>0</v>
      </c>
      <c r="AF14" s="281"/>
      <c r="AG14" s="280"/>
      <c r="AH14" s="281">
        <f t="shared" si="10"/>
        <v>0</v>
      </c>
      <c r="AI14" s="281"/>
      <c r="AJ14" s="281"/>
      <c r="AK14" s="281">
        <f t="shared" si="11"/>
        <v>0</v>
      </c>
      <c r="AL14" s="281"/>
      <c r="AM14" s="281"/>
      <c r="AN14" s="281">
        <f t="shared" si="12"/>
        <v>0</v>
      </c>
      <c r="AO14" s="281"/>
      <c r="AP14" s="280"/>
      <c r="AQ14" s="281">
        <f t="shared" si="13"/>
        <v>0</v>
      </c>
      <c r="AR14" s="281"/>
      <c r="AS14" s="280"/>
      <c r="AT14" s="285">
        <f t="shared" si="14"/>
        <v>0</v>
      </c>
      <c r="AU14" s="286"/>
      <c r="AV14" s="281">
        <v>9316376.1600000001</v>
      </c>
      <c r="AW14" s="265">
        <f t="shared" si="15"/>
        <v>0</v>
      </c>
    </row>
    <row r="15" spans="1:49" x14ac:dyDescent="0.25">
      <c r="A15" s="275">
        <v>3.5</v>
      </c>
      <c r="B15" s="276">
        <v>13407.6</v>
      </c>
      <c r="C15" s="277">
        <f t="shared" si="0"/>
        <v>563119.20000000007</v>
      </c>
      <c r="D15" s="1096" t="s">
        <v>762</v>
      </c>
      <c r="E15" s="279"/>
      <c r="F15" s="280"/>
      <c r="G15" s="281">
        <f t="shared" si="1"/>
        <v>0</v>
      </c>
      <c r="H15" s="282"/>
      <c r="I15" s="280"/>
      <c r="J15" s="283">
        <f t="shared" si="2"/>
        <v>0</v>
      </c>
      <c r="K15" s="282" t="s">
        <v>780</v>
      </c>
      <c r="L15" s="282" t="s">
        <v>780</v>
      </c>
      <c r="M15" s="281">
        <f t="shared" si="3"/>
        <v>563119.20000000007</v>
      </c>
      <c r="N15" s="282"/>
      <c r="O15" s="280"/>
      <c r="P15" s="284">
        <f t="shared" si="4"/>
        <v>0</v>
      </c>
      <c r="Q15" s="284"/>
      <c r="R15" s="280"/>
      <c r="S15" s="281">
        <f t="shared" si="5"/>
        <v>0</v>
      </c>
      <c r="T15" s="282"/>
      <c r="U15" s="280"/>
      <c r="V15" s="281">
        <f t="shared" si="6"/>
        <v>0</v>
      </c>
      <c r="W15" s="282"/>
      <c r="X15" s="280"/>
      <c r="Y15" s="281">
        <f t="shared" si="7"/>
        <v>0</v>
      </c>
      <c r="Z15" s="281"/>
      <c r="AA15" s="280">
        <v>100</v>
      </c>
      <c r="AB15" s="281">
        <f t="shared" si="8"/>
        <v>563119.20000000007</v>
      </c>
      <c r="AC15" s="281"/>
      <c r="AD15" s="280"/>
      <c r="AE15" s="281">
        <f t="shared" si="9"/>
        <v>0</v>
      </c>
      <c r="AF15" s="281"/>
      <c r="AG15" s="280"/>
      <c r="AH15" s="281">
        <f t="shared" si="10"/>
        <v>0</v>
      </c>
      <c r="AI15" s="281"/>
      <c r="AJ15" s="281"/>
      <c r="AK15" s="281">
        <f t="shared" si="11"/>
        <v>0</v>
      </c>
      <c r="AL15" s="281"/>
      <c r="AM15" s="281"/>
      <c r="AN15" s="281">
        <f t="shared" si="12"/>
        <v>0</v>
      </c>
      <c r="AO15" s="281"/>
      <c r="AP15" s="280"/>
      <c r="AQ15" s="281">
        <f t="shared" si="13"/>
        <v>0</v>
      </c>
      <c r="AR15" s="281"/>
      <c r="AS15" s="280"/>
      <c r="AT15" s="285">
        <f t="shared" si="14"/>
        <v>0</v>
      </c>
      <c r="AU15" s="286"/>
      <c r="AV15" s="281">
        <v>563119.20000000007</v>
      </c>
      <c r="AW15" s="265">
        <f t="shared" si="15"/>
        <v>0</v>
      </c>
    </row>
    <row r="16" spans="1:49" x14ac:dyDescent="0.25">
      <c r="A16" s="275">
        <v>1.5</v>
      </c>
      <c r="B16" s="276">
        <v>18279.25</v>
      </c>
      <c r="C16" s="277">
        <f t="shared" si="0"/>
        <v>329026.5</v>
      </c>
      <c r="D16" s="1096" t="s">
        <v>481</v>
      </c>
      <c r="E16" s="279"/>
      <c r="F16" s="280"/>
      <c r="G16" s="281">
        <f t="shared" si="1"/>
        <v>0</v>
      </c>
      <c r="H16" s="282"/>
      <c r="I16" s="280"/>
      <c r="J16" s="283">
        <f t="shared" si="2"/>
        <v>0</v>
      </c>
      <c r="K16" s="282" t="s">
        <v>780</v>
      </c>
      <c r="L16" s="282" t="s">
        <v>780</v>
      </c>
      <c r="M16" s="281">
        <f t="shared" si="3"/>
        <v>329026.5</v>
      </c>
      <c r="N16" s="282"/>
      <c r="O16" s="280"/>
      <c r="P16" s="284">
        <f t="shared" si="4"/>
        <v>0</v>
      </c>
      <c r="Q16" s="284"/>
      <c r="R16" s="280"/>
      <c r="S16" s="281">
        <f t="shared" si="5"/>
        <v>0</v>
      </c>
      <c r="T16" s="282"/>
      <c r="U16" s="280"/>
      <c r="V16" s="281">
        <f t="shared" si="6"/>
        <v>0</v>
      </c>
      <c r="W16" s="282"/>
      <c r="X16" s="280"/>
      <c r="Y16" s="281">
        <f t="shared" si="7"/>
        <v>0</v>
      </c>
      <c r="Z16" s="281"/>
      <c r="AA16" s="280"/>
      <c r="AB16" s="281">
        <f t="shared" si="8"/>
        <v>0</v>
      </c>
      <c r="AC16" s="281"/>
      <c r="AD16" s="280"/>
      <c r="AE16" s="281">
        <f t="shared" si="9"/>
        <v>0</v>
      </c>
      <c r="AF16" s="281"/>
      <c r="AG16" s="280"/>
      <c r="AH16" s="281">
        <f t="shared" si="10"/>
        <v>0</v>
      </c>
      <c r="AI16" s="281"/>
      <c r="AJ16" s="281"/>
      <c r="AK16" s="281">
        <f t="shared" si="11"/>
        <v>0</v>
      </c>
      <c r="AL16" s="281"/>
      <c r="AM16" s="281"/>
      <c r="AN16" s="281">
        <f t="shared" si="12"/>
        <v>0</v>
      </c>
      <c r="AO16" s="281"/>
      <c r="AP16" s="280"/>
      <c r="AQ16" s="281">
        <f t="shared" si="13"/>
        <v>0</v>
      </c>
      <c r="AR16" s="281"/>
      <c r="AS16" s="280"/>
      <c r="AT16" s="285">
        <f t="shared" si="14"/>
        <v>0</v>
      </c>
      <c r="AU16" s="286"/>
      <c r="AV16" s="281">
        <v>329026.5</v>
      </c>
      <c r="AW16" s="265">
        <f t="shared" si="15"/>
        <v>0</v>
      </c>
    </row>
    <row r="17" spans="1:49" x14ac:dyDescent="0.25">
      <c r="A17" s="275">
        <v>1</v>
      </c>
      <c r="B17" s="276">
        <v>18292.48</v>
      </c>
      <c r="C17" s="277">
        <f t="shared" si="0"/>
        <v>219509.76000000001</v>
      </c>
      <c r="D17" s="1096" t="s">
        <v>469</v>
      </c>
      <c r="E17" s="279"/>
      <c r="F17" s="280"/>
      <c r="G17" s="281">
        <f t="shared" si="1"/>
        <v>0</v>
      </c>
      <c r="H17" s="282"/>
      <c r="I17" s="280">
        <v>100</v>
      </c>
      <c r="J17" s="283">
        <f t="shared" si="2"/>
        <v>219509.76000000001</v>
      </c>
      <c r="K17" s="282" t="s">
        <v>780</v>
      </c>
      <c r="L17" s="282" t="s">
        <v>780</v>
      </c>
      <c r="M17" s="281">
        <f t="shared" si="3"/>
        <v>219509.76000000001</v>
      </c>
      <c r="N17" s="282"/>
      <c r="O17" s="280"/>
      <c r="P17" s="284">
        <f t="shared" si="4"/>
        <v>0</v>
      </c>
      <c r="Q17" s="284"/>
      <c r="R17" s="280"/>
      <c r="S17" s="281">
        <f t="shared" si="5"/>
        <v>0</v>
      </c>
      <c r="T17" s="282"/>
      <c r="U17" s="280"/>
      <c r="V17" s="281">
        <f t="shared" si="6"/>
        <v>0</v>
      </c>
      <c r="W17" s="282"/>
      <c r="X17" s="280"/>
      <c r="Y17" s="281">
        <f t="shared" si="7"/>
        <v>0</v>
      </c>
      <c r="Z17" s="281"/>
      <c r="AA17" s="280"/>
      <c r="AB17" s="281">
        <f t="shared" si="8"/>
        <v>0</v>
      </c>
      <c r="AC17" s="281"/>
      <c r="AD17" s="280"/>
      <c r="AE17" s="281">
        <f t="shared" si="9"/>
        <v>0</v>
      </c>
      <c r="AF17" s="281"/>
      <c r="AG17" s="280"/>
      <c r="AH17" s="281">
        <f t="shared" si="10"/>
        <v>0</v>
      </c>
      <c r="AI17" s="281"/>
      <c r="AJ17" s="281"/>
      <c r="AK17" s="281">
        <f t="shared" si="11"/>
        <v>0</v>
      </c>
      <c r="AL17" s="281"/>
      <c r="AM17" s="281"/>
      <c r="AN17" s="281">
        <f t="shared" si="12"/>
        <v>0</v>
      </c>
      <c r="AO17" s="281"/>
      <c r="AP17" s="280"/>
      <c r="AQ17" s="281">
        <f t="shared" si="13"/>
        <v>0</v>
      </c>
      <c r="AR17" s="281"/>
      <c r="AS17" s="280"/>
      <c r="AT17" s="285">
        <f t="shared" si="14"/>
        <v>0</v>
      </c>
      <c r="AU17" s="286"/>
      <c r="AV17" s="281">
        <v>219509.76000000001</v>
      </c>
      <c r="AW17" s="265">
        <f t="shared" si="15"/>
        <v>0</v>
      </c>
    </row>
    <row r="18" spans="1:49" x14ac:dyDescent="0.25">
      <c r="A18" s="275">
        <v>6.5</v>
      </c>
      <c r="B18" s="276">
        <v>13407.6</v>
      </c>
      <c r="C18" s="277">
        <f t="shared" si="0"/>
        <v>1045792.8</v>
      </c>
      <c r="D18" s="1096" t="s">
        <v>470</v>
      </c>
      <c r="E18" s="279"/>
      <c r="F18" s="280"/>
      <c r="G18" s="281">
        <f t="shared" si="1"/>
        <v>0</v>
      </c>
      <c r="H18" s="282"/>
      <c r="I18" s="280">
        <v>100</v>
      </c>
      <c r="J18" s="283">
        <f t="shared" si="2"/>
        <v>1045792.8</v>
      </c>
      <c r="K18" s="282" t="s">
        <v>780</v>
      </c>
      <c r="L18" s="282" t="s">
        <v>780</v>
      </c>
      <c r="M18" s="281">
        <f t="shared" si="3"/>
        <v>1045792.8</v>
      </c>
      <c r="N18" s="282"/>
      <c r="O18" s="280"/>
      <c r="P18" s="284">
        <f t="shared" si="4"/>
        <v>0</v>
      </c>
      <c r="Q18" s="284"/>
      <c r="R18" s="280"/>
      <c r="S18" s="281">
        <f t="shared" si="5"/>
        <v>0</v>
      </c>
      <c r="T18" s="282"/>
      <c r="U18" s="280"/>
      <c r="V18" s="281">
        <f t="shared" si="6"/>
        <v>0</v>
      </c>
      <c r="W18" s="282"/>
      <c r="X18" s="280"/>
      <c r="Y18" s="281">
        <f t="shared" si="7"/>
        <v>0</v>
      </c>
      <c r="Z18" s="281"/>
      <c r="AA18" s="280"/>
      <c r="AB18" s="281">
        <f t="shared" si="8"/>
        <v>0</v>
      </c>
      <c r="AC18" s="281"/>
      <c r="AD18" s="280"/>
      <c r="AE18" s="281">
        <f t="shared" si="9"/>
        <v>0</v>
      </c>
      <c r="AF18" s="281"/>
      <c r="AG18" s="280"/>
      <c r="AH18" s="281">
        <f t="shared" si="10"/>
        <v>0</v>
      </c>
      <c r="AI18" s="281"/>
      <c r="AJ18" s="281"/>
      <c r="AK18" s="281">
        <f t="shared" si="11"/>
        <v>0</v>
      </c>
      <c r="AL18" s="281"/>
      <c r="AM18" s="281"/>
      <c r="AN18" s="281">
        <f t="shared" si="12"/>
        <v>0</v>
      </c>
      <c r="AO18" s="281"/>
      <c r="AP18" s="280"/>
      <c r="AQ18" s="281">
        <f t="shared" si="13"/>
        <v>0</v>
      </c>
      <c r="AR18" s="281"/>
      <c r="AS18" s="280"/>
      <c r="AT18" s="285">
        <f t="shared" si="14"/>
        <v>0</v>
      </c>
      <c r="AU18" s="286"/>
      <c r="AV18" s="281">
        <v>1045792.8</v>
      </c>
      <c r="AW18" s="265">
        <f t="shared" si="15"/>
        <v>0</v>
      </c>
    </row>
    <row r="19" spans="1:49" x14ac:dyDescent="0.25">
      <c r="A19" s="275">
        <v>1</v>
      </c>
      <c r="B19" s="276">
        <v>10657.25</v>
      </c>
      <c r="C19" s="277">
        <f t="shared" si="0"/>
        <v>127887</v>
      </c>
      <c r="D19" s="1096" t="s">
        <v>477</v>
      </c>
      <c r="E19" s="279"/>
      <c r="F19" s="280"/>
      <c r="G19" s="281">
        <f t="shared" si="1"/>
        <v>0</v>
      </c>
      <c r="H19" s="282"/>
      <c r="I19" s="280"/>
      <c r="J19" s="283">
        <f t="shared" si="2"/>
        <v>0</v>
      </c>
      <c r="K19" s="282" t="s">
        <v>780</v>
      </c>
      <c r="L19" s="282" t="s">
        <v>780</v>
      </c>
      <c r="M19" s="281">
        <f t="shared" si="3"/>
        <v>127887</v>
      </c>
      <c r="N19" s="282"/>
      <c r="O19" s="280"/>
      <c r="P19" s="284">
        <f t="shared" si="4"/>
        <v>0</v>
      </c>
      <c r="Q19" s="284"/>
      <c r="R19" s="280"/>
      <c r="S19" s="281">
        <f t="shared" si="5"/>
        <v>0</v>
      </c>
      <c r="T19" s="282"/>
      <c r="U19" s="280"/>
      <c r="V19" s="281">
        <f t="shared" si="6"/>
        <v>0</v>
      </c>
      <c r="W19" s="282"/>
      <c r="X19" s="280"/>
      <c r="Y19" s="281">
        <f t="shared" si="7"/>
        <v>0</v>
      </c>
      <c r="Z19" s="281"/>
      <c r="AA19" s="280"/>
      <c r="AB19" s="281">
        <f t="shared" si="8"/>
        <v>0</v>
      </c>
      <c r="AC19" s="281"/>
      <c r="AD19" s="280"/>
      <c r="AE19" s="281">
        <f t="shared" si="9"/>
        <v>0</v>
      </c>
      <c r="AF19" s="281"/>
      <c r="AG19" s="280"/>
      <c r="AH19" s="281">
        <f t="shared" si="10"/>
        <v>0</v>
      </c>
      <c r="AI19" s="281"/>
      <c r="AJ19" s="281"/>
      <c r="AK19" s="281">
        <f t="shared" si="11"/>
        <v>0</v>
      </c>
      <c r="AL19" s="281"/>
      <c r="AM19" s="281"/>
      <c r="AN19" s="281">
        <f t="shared" si="12"/>
        <v>0</v>
      </c>
      <c r="AO19" s="281"/>
      <c r="AP19" s="280"/>
      <c r="AQ19" s="281">
        <f t="shared" si="13"/>
        <v>0</v>
      </c>
      <c r="AR19" s="281"/>
      <c r="AS19" s="280"/>
      <c r="AT19" s="285">
        <f t="shared" si="14"/>
        <v>0</v>
      </c>
      <c r="AU19" s="286"/>
      <c r="AV19" s="281">
        <v>127887</v>
      </c>
      <c r="AW19" s="265">
        <f t="shared" si="15"/>
        <v>0</v>
      </c>
    </row>
    <row r="20" spans="1:49" x14ac:dyDescent="0.25">
      <c r="A20" s="275">
        <v>1</v>
      </c>
      <c r="B20" s="276">
        <v>15017.51</v>
      </c>
      <c r="C20" s="277">
        <f t="shared" si="0"/>
        <v>180210.12</v>
      </c>
      <c r="D20" s="278" t="s">
        <v>779</v>
      </c>
      <c r="E20" s="279"/>
      <c r="F20" s="280"/>
      <c r="G20" s="281">
        <f t="shared" si="1"/>
        <v>0</v>
      </c>
      <c r="H20" s="282"/>
      <c r="I20" s="280"/>
      <c r="J20" s="283">
        <f t="shared" si="2"/>
        <v>0</v>
      </c>
      <c r="K20" s="282" t="s">
        <v>780</v>
      </c>
      <c r="L20" s="282" t="s">
        <v>780</v>
      </c>
      <c r="M20" s="281">
        <f t="shared" si="3"/>
        <v>180210.12</v>
      </c>
      <c r="N20" s="282"/>
      <c r="O20" s="280"/>
      <c r="P20" s="284">
        <f t="shared" si="4"/>
        <v>0</v>
      </c>
      <c r="Q20" s="284"/>
      <c r="R20" s="280">
        <v>15</v>
      </c>
      <c r="S20" s="281">
        <f t="shared" si="5"/>
        <v>27031.518</v>
      </c>
      <c r="T20" s="282"/>
      <c r="U20" s="280"/>
      <c r="V20" s="281">
        <f t="shared" si="6"/>
        <v>0</v>
      </c>
      <c r="W20" s="282"/>
      <c r="X20" s="280"/>
      <c r="Y20" s="281">
        <f t="shared" si="7"/>
        <v>0</v>
      </c>
      <c r="Z20" s="281"/>
      <c r="AA20" s="280"/>
      <c r="AB20" s="281">
        <f t="shared" si="8"/>
        <v>0</v>
      </c>
      <c r="AC20" s="281"/>
      <c r="AD20" s="280">
        <v>25</v>
      </c>
      <c r="AE20" s="281">
        <f t="shared" si="9"/>
        <v>45052.53</v>
      </c>
      <c r="AF20" s="281"/>
      <c r="AG20" s="280"/>
      <c r="AH20" s="281">
        <f t="shared" si="10"/>
        <v>0</v>
      </c>
      <c r="AI20" s="281"/>
      <c r="AJ20" s="281"/>
      <c r="AK20" s="281">
        <f t="shared" si="11"/>
        <v>0</v>
      </c>
      <c r="AL20" s="281"/>
      <c r="AM20" s="281"/>
      <c r="AN20" s="281">
        <f t="shared" si="12"/>
        <v>0</v>
      </c>
      <c r="AO20" s="281"/>
      <c r="AP20" s="280"/>
      <c r="AQ20" s="281">
        <f t="shared" si="13"/>
        <v>0</v>
      </c>
      <c r="AR20" s="281"/>
      <c r="AS20" s="280"/>
      <c r="AT20" s="285">
        <f t="shared" si="14"/>
        <v>0</v>
      </c>
      <c r="AU20" s="286"/>
      <c r="AV20" s="281">
        <v>180210.12</v>
      </c>
      <c r="AW20" s="265">
        <f t="shared" si="15"/>
        <v>0</v>
      </c>
    </row>
    <row r="21" spans="1:49" x14ac:dyDescent="0.25">
      <c r="A21" s="275"/>
      <c r="B21" s="276"/>
      <c r="C21" s="277"/>
      <c r="D21" s="280"/>
      <c r="E21" s="279"/>
      <c r="F21" s="280"/>
      <c r="G21" s="281"/>
      <c r="H21" s="282"/>
      <c r="I21" s="280"/>
      <c r="J21" s="283"/>
      <c r="K21" s="282"/>
      <c r="L21" s="280"/>
      <c r="M21" s="281"/>
      <c r="N21" s="282"/>
      <c r="O21" s="280"/>
      <c r="P21" s="284"/>
      <c r="Q21" s="284"/>
      <c r="R21" s="280"/>
      <c r="S21" s="281"/>
      <c r="T21" s="282"/>
      <c r="U21" s="280"/>
      <c r="V21" s="281"/>
      <c r="W21" s="282"/>
      <c r="X21" s="280"/>
      <c r="Y21" s="281"/>
      <c r="Z21" s="281"/>
      <c r="AA21" s="280"/>
      <c r="AB21" s="281"/>
      <c r="AC21" s="281"/>
      <c r="AD21" s="280"/>
      <c r="AE21" s="281"/>
      <c r="AF21" s="281"/>
      <c r="AG21" s="280"/>
      <c r="AH21" s="281"/>
      <c r="AI21" s="281"/>
      <c r="AJ21" s="281"/>
      <c r="AK21" s="281"/>
      <c r="AL21" s="281"/>
      <c r="AM21" s="281"/>
      <c r="AN21" s="281"/>
      <c r="AO21" s="281"/>
      <c r="AP21" s="280"/>
      <c r="AQ21" s="281"/>
      <c r="AR21" s="281"/>
      <c r="AS21" s="280"/>
      <c r="AT21" s="285"/>
      <c r="AU21" s="286"/>
      <c r="AV21" s="285"/>
      <c r="AW21" s="265">
        <f t="shared" si="15"/>
        <v>0</v>
      </c>
    </row>
    <row r="22" spans="1:49" x14ac:dyDescent="0.25">
      <c r="A22" s="275"/>
      <c r="B22" s="276"/>
      <c r="C22" s="277"/>
      <c r="D22" s="280"/>
      <c r="E22" s="279"/>
      <c r="F22" s="280"/>
      <c r="G22" s="281"/>
      <c r="H22" s="282"/>
      <c r="I22" s="280"/>
      <c r="J22" s="283"/>
      <c r="K22" s="282"/>
      <c r="L22" s="280"/>
      <c r="M22" s="281"/>
      <c r="N22" s="282"/>
      <c r="O22" s="280"/>
      <c r="P22" s="284"/>
      <c r="Q22" s="284"/>
      <c r="R22" s="280"/>
      <c r="S22" s="281"/>
      <c r="T22" s="282"/>
      <c r="U22" s="280"/>
      <c r="V22" s="281"/>
      <c r="W22" s="282"/>
      <c r="X22" s="280"/>
      <c r="Y22" s="281"/>
      <c r="Z22" s="281"/>
      <c r="AA22" s="280"/>
      <c r="AB22" s="281"/>
      <c r="AC22" s="281"/>
      <c r="AD22" s="280"/>
      <c r="AE22" s="281"/>
      <c r="AF22" s="281"/>
      <c r="AG22" s="280"/>
      <c r="AH22" s="281"/>
      <c r="AI22" s="281"/>
      <c r="AJ22" s="281"/>
      <c r="AK22" s="281"/>
      <c r="AL22" s="281"/>
      <c r="AM22" s="281"/>
      <c r="AN22" s="281"/>
      <c r="AO22" s="281"/>
      <c r="AP22" s="280"/>
      <c r="AQ22" s="281"/>
      <c r="AR22" s="281"/>
      <c r="AS22" s="280"/>
      <c r="AT22" s="285"/>
      <c r="AU22" s="286"/>
      <c r="AV22" s="285"/>
      <c r="AW22" s="265">
        <f t="shared" si="15"/>
        <v>0</v>
      </c>
    </row>
    <row r="23" spans="1:49" x14ac:dyDescent="0.25">
      <c r="A23" s="287"/>
      <c r="B23" s="288"/>
      <c r="C23" s="277"/>
      <c r="D23" s="280"/>
      <c r="E23" s="279"/>
      <c r="F23" s="280"/>
      <c r="G23" s="281"/>
      <c r="H23" s="282"/>
      <c r="I23" s="280"/>
      <c r="J23" s="283"/>
      <c r="K23" s="282"/>
      <c r="L23" s="280"/>
      <c r="M23" s="281"/>
      <c r="N23" s="282"/>
      <c r="O23" s="280"/>
      <c r="P23" s="284"/>
      <c r="Q23" s="284"/>
      <c r="R23" s="280"/>
      <c r="S23" s="281"/>
      <c r="T23" s="282"/>
      <c r="U23" s="280"/>
      <c r="V23" s="281"/>
      <c r="W23" s="282"/>
      <c r="X23" s="280"/>
      <c r="Y23" s="281"/>
      <c r="Z23" s="281"/>
      <c r="AA23" s="280"/>
      <c r="AB23" s="281"/>
      <c r="AC23" s="281"/>
      <c r="AD23" s="280"/>
      <c r="AE23" s="281"/>
      <c r="AF23" s="281"/>
      <c r="AG23" s="280"/>
      <c r="AH23" s="281"/>
      <c r="AI23" s="281"/>
      <c r="AJ23" s="281"/>
      <c r="AK23" s="281"/>
      <c r="AL23" s="281"/>
      <c r="AM23" s="281"/>
      <c r="AN23" s="281"/>
      <c r="AO23" s="281"/>
      <c r="AP23" s="280"/>
      <c r="AQ23" s="281"/>
      <c r="AR23" s="281"/>
      <c r="AS23" s="280"/>
      <c r="AT23" s="285"/>
      <c r="AU23" s="286"/>
      <c r="AV23" s="285"/>
      <c r="AW23" s="265">
        <f t="shared" si="15"/>
        <v>0</v>
      </c>
    </row>
    <row r="24" spans="1:49" x14ac:dyDescent="0.25">
      <c r="A24" s="275"/>
      <c r="B24" s="276"/>
      <c r="C24" s="277"/>
      <c r="D24" s="280"/>
      <c r="E24" s="279"/>
      <c r="F24" s="280"/>
      <c r="G24" s="281"/>
      <c r="H24" s="282"/>
      <c r="I24" s="280"/>
      <c r="J24" s="283"/>
      <c r="K24" s="282"/>
      <c r="L24" s="280"/>
      <c r="M24" s="281"/>
      <c r="N24" s="282"/>
      <c r="O24" s="280"/>
      <c r="P24" s="284"/>
      <c r="Q24" s="284"/>
      <c r="R24" s="280"/>
      <c r="S24" s="281"/>
      <c r="T24" s="282"/>
      <c r="U24" s="280"/>
      <c r="V24" s="281"/>
      <c r="W24" s="282"/>
      <c r="X24" s="280"/>
      <c r="Y24" s="281"/>
      <c r="Z24" s="281"/>
      <c r="AA24" s="280"/>
      <c r="AB24" s="281"/>
      <c r="AC24" s="281"/>
      <c r="AD24" s="280"/>
      <c r="AE24" s="281"/>
      <c r="AF24" s="281"/>
      <c r="AG24" s="280"/>
      <c r="AH24" s="281"/>
      <c r="AI24" s="281"/>
      <c r="AJ24" s="281"/>
      <c r="AK24" s="281"/>
      <c r="AL24" s="281"/>
      <c r="AM24" s="281"/>
      <c r="AN24" s="281"/>
      <c r="AO24" s="281"/>
      <c r="AP24" s="280"/>
      <c r="AQ24" s="281"/>
      <c r="AR24" s="281"/>
      <c r="AS24" s="280"/>
      <c r="AT24" s="285"/>
      <c r="AU24" s="286"/>
      <c r="AV24" s="285"/>
      <c r="AW24" s="265">
        <f t="shared" si="15"/>
        <v>0</v>
      </c>
    </row>
    <row r="25" spans="1:49" x14ac:dyDescent="0.25">
      <c r="A25" s="275"/>
      <c r="B25" s="276"/>
      <c r="C25" s="277"/>
      <c r="D25" s="280"/>
      <c r="E25" s="279"/>
      <c r="F25" s="280"/>
      <c r="G25" s="281"/>
      <c r="H25" s="282"/>
      <c r="I25" s="280"/>
      <c r="J25" s="283"/>
      <c r="K25" s="282"/>
      <c r="L25" s="280"/>
      <c r="M25" s="281"/>
      <c r="N25" s="282"/>
      <c r="O25" s="280"/>
      <c r="P25" s="284"/>
      <c r="Q25" s="284"/>
      <c r="R25" s="280"/>
      <c r="S25" s="281"/>
      <c r="T25" s="282"/>
      <c r="U25" s="280"/>
      <c r="V25" s="281"/>
      <c r="W25" s="282"/>
      <c r="X25" s="280"/>
      <c r="Y25" s="281"/>
      <c r="Z25" s="281"/>
      <c r="AA25" s="280"/>
      <c r="AB25" s="281"/>
      <c r="AC25" s="281"/>
      <c r="AD25" s="280"/>
      <c r="AE25" s="281"/>
      <c r="AF25" s="281"/>
      <c r="AG25" s="280"/>
      <c r="AH25" s="281"/>
      <c r="AI25" s="281"/>
      <c r="AJ25" s="281"/>
      <c r="AK25" s="281"/>
      <c r="AL25" s="281"/>
      <c r="AM25" s="281"/>
      <c r="AN25" s="281"/>
      <c r="AO25" s="281"/>
      <c r="AP25" s="280"/>
      <c r="AQ25" s="281"/>
      <c r="AR25" s="281"/>
      <c r="AS25" s="280"/>
      <c r="AT25" s="285"/>
      <c r="AU25" s="286"/>
      <c r="AV25" s="285"/>
      <c r="AW25" s="265">
        <f t="shared" si="15"/>
        <v>0</v>
      </c>
    </row>
    <row r="26" spans="1:49" x14ac:dyDescent="0.25">
      <c r="A26" s="275"/>
      <c r="B26" s="276"/>
      <c r="C26" s="277"/>
      <c r="D26" s="280"/>
      <c r="E26" s="279"/>
      <c r="F26" s="280"/>
      <c r="G26" s="281"/>
      <c r="H26" s="282"/>
      <c r="I26" s="280"/>
      <c r="J26" s="283"/>
      <c r="K26" s="282"/>
      <c r="L26" s="280"/>
      <c r="M26" s="281"/>
      <c r="N26" s="282"/>
      <c r="O26" s="280"/>
      <c r="P26" s="284"/>
      <c r="Q26" s="284"/>
      <c r="R26" s="280"/>
      <c r="S26" s="281"/>
      <c r="T26" s="282"/>
      <c r="U26" s="280"/>
      <c r="V26" s="281"/>
      <c r="W26" s="282"/>
      <c r="X26" s="280"/>
      <c r="Y26" s="281"/>
      <c r="Z26" s="281"/>
      <c r="AA26" s="280"/>
      <c r="AB26" s="281"/>
      <c r="AC26" s="281"/>
      <c r="AD26" s="280"/>
      <c r="AE26" s="281"/>
      <c r="AF26" s="281"/>
      <c r="AG26" s="280"/>
      <c r="AH26" s="281"/>
      <c r="AI26" s="281"/>
      <c r="AJ26" s="281"/>
      <c r="AK26" s="281"/>
      <c r="AL26" s="281"/>
      <c r="AM26" s="281"/>
      <c r="AN26" s="281"/>
      <c r="AO26" s="281"/>
      <c r="AP26" s="280"/>
      <c r="AQ26" s="281"/>
      <c r="AR26" s="281"/>
      <c r="AS26" s="280"/>
      <c r="AT26" s="285"/>
      <c r="AU26" s="286"/>
      <c r="AV26" s="285"/>
      <c r="AW26" s="265">
        <f t="shared" si="15"/>
        <v>0</v>
      </c>
    </row>
    <row r="27" spans="1:49" x14ac:dyDescent="0.25">
      <c r="A27" s="275"/>
      <c r="B27" s="276"/>
      <c r="C27" s="277"/>
      <c r="D27" s="280"/>
      <c r="E27" s="279"/>
      <c r="F27" s="280"/>
      <c r="G27" s="281"/>
      <c r="H27" s="282"/>
      <c r="I27" s="280"/>
      <c r="J27" s="283"/>
      <c r="K27" s="282"/>
      <c r="L27" s="280"/>
      <c r="M27" s="281"/>
      <c r="N27" s="282"/>
      <c r="O27" s="280"/>
      <c r="P27" s="284"/>
      <c r="Q27" s="284"/>
      <c r="R27" s="280"/>
      <c r="S27" s="281"/>
      <c r="T27" s="282"/>
      <c r="U27" s="280"/>
      <c r="V27" s="281"/>
      <c r="W27" s="282"/>
      <c r="X27" s="280"/>
      <c r="Y27" s="281"/>
      <c r="Z27" s="281"/>
      <c r="AA27" s="280"/>
      <c r="AB27" s="281"/>
      <c r="AC27" s="281"/>
      <c r="AD27" s="280"/>
      <c r="AE27" s="281"/>
      <c r="AF27" s="281"/>
      <c r="AG27" s="280"/>
      <c r="AH27" s="281"/>
      <c r="AI27" s="281"/>
      <c r="AJ27" s="281"/>
      <c r="AK27" s="281"/>
      <c r="AL27" s="281"/>
      <c r="AM27" s="281"/>
      <c r="AN27" s="281"/>
      <c r="AO27" s="281"/>
      <c r="AP27" s="280"/>
      <c r="AQ27" s="281"/>
      <c r="AR27" s="281"/>
      <c r="AS27" s="280"/>
      <c r="AT27" s="285"/>
      <c r="AU27" s="286"/>
      <c r="AV27" s="285"/>
      <c r="AW27" s="265">
        <f t="shared" si="15"/>
        <v>0</v>
      </c>
    </row>
    <row r="28" spans="1:49" x14ac:dyDescent="0.25">
      <c r="A28" s="275"/>
      <c r="B28" s="276"/>
      <c r="C28" s="277"/>
      <c r="D28" s="280"/>
      <c r="E28" s="279"/>
      <c r="F28" s="280"/>
      <c r="G28" s="281"/>
      <c r="H28" s="282"/>
      <c r="I28" s="280"/>
      <c r="J28" s="283"/>
      <c r="K28" s="282"/>
      <c r="L28" s="280"/>
      <c r="M28" s="281"/>
      <c r="N28" s="282"/>
      <c r="O28" s="280"/>
      <c r="P28" s="284"/>
      <c r="Q28" s="284"/>
      <c r="R28" s="280"/>
      <c r="S28" s="281"/>
      <c r="T28" s="282"/>
      <c r="U28" s="280"/>
      <c r="V28" s="281"/>
      <c r="W28" s="282"/>
      <c r="X28" s="280"/>
      <c r="Y28" s="281"/>
      <c r="Z28" s="281"/>
      <c r="AA28" s="280"/>
      <c r="AB28" s="281"/>
      <c r="AC28" s="281"/>
      <c r="AD28" s="280"/>
      <c r="AE28" s="281"/>
      <c r="AF28" s="281"/>
      <c r="AG28" s="280"/>
      <c r="AH28" s="281"/>
      <c r="AI28" s="281"/>
      <c r="AJ28" s="281"/>
      <c r="AK28" s="281"/>
      <c r="AL28" s="281"/>
      <c r="AM28" s="281"/>
      <c r="AN28" s="281"/>
      <c r="AO28" s="281"/>
      <c r="AP28" s="280"/>
      <c r="AQ28" s="281"/>
      <c r="AR28" s="281"/>
      <c r="AS28" s="280"/>
      <c r="AT28" s="285"/>
      <c r="AU28" s="286"/>
      <c r="AV28" s="285"/>
      <c r="AW28" s="265">
        <f t="shared" si="15"/>
        <v>0</v>
      </c>
    </row>
    <row r="29" spans="1:49" x14ac:dyDescent="0.25">
      <c r="A29" s="275"/>
      <c r="B29" s="276"/>
      <c r="C29" s="277"/>
      <c r="D29" s="280"/>
      <c r="E29" s="279"/>
      <c r="F29" s="280"/>
      <c r="G29" s="281"/>
      <c r="H29" s="282"/>
      <c r="I29" s="280"/>
      <c r="J29" s="283"/>
      <c r="K29" s="282"/>
      <c r="L29" s="280"/>
      <c r="M29" s="281"/>
      <c r="N29" s="282"/>
      <c r="O29" s="280"/>
      <c r="P29" s="284"/>
      <c r="Q29" s="284"/>
      <c r="R29" s="280"/>
      <c r="S29" s="281"/>
      <c r="T29" s="282"/>
      <c r="U29" s="280"/>
      <c r="V29" s="281"/>
      <c r="W29" s="282"/>
      <c r="X29" s="280"/>
      <c r="Y29" s="281"/>
      <c r="Z29" s="281"/>
      <c r="AA29" s="280"/>
      <c r="AB29" s="281"/>
      <c r="AC29" s="281"/>
      <c r="AD29" s="280"/>
      <c r="AE29" s="281"/>
      <c r="AF29" s="281"/>
      <c r="AG29" s="280"/>
      <c r="AH29" s="281"/>
      <c r="AI29" s="281"/>
      <c r="AJ29" s="281"/>
      <c r="AK29" s="281"/>
      <c r="AL29" s="281"/>
      <c r="AM29" s="281"/>
      <c r="AN29" s="281"/>
      <c r="AO29" s="281"/>
      <c r="AP29" s="280"/>
      <c r="AQ29" s="281"/>
      <c r="AR29" s="281"/>
      <c r="AS29" s="280"/>
      <c r="AT29" s="285"/>
      <c r="AU29" s="286"/>
      <c r="AV29" s="285"/>
      <c r="AW29" s="265">
        <f t="shared" si="15"/>
        <v>0</v>
      </c>
    </row>
    <row r="30" spans="1:49" x14ac:dyDescent="0.25">
      <c r="A30" s="275"/>
      <c r="B30" s="276"/>
      <c r="C30" s="277"/>
      <c r="D30" s="280"/>
      <c r="E30" s="279"/>
      <c r="F30" s="280"/>
      <c r="G30" s="281"/>
      <c r="H30" s="282"/>
      <c r="I30" s="280"/>
      <c r="J30" s="283"/>
      <c r="K30" s="282"/>
      <c r="L30" s="280"/>
      <c r="M30" s="281"/>
      <c r="N30" s="282"/>
      <c r="O30" s="280"/>
      <c r="P30" s="284"/>
      <c r="Q30" s="284"/>
      <c r="R30" s="280"/>
      <c r="S30" s="281"/>
      <c r="T30" s="282"/>
      <c r="U30" s="280"/>
      <c r="V30" s="281"/>
      <c r="W30" s="282"/>
      <c r="X30" s="280"/>
      <c r="Y30" s="281"/>
      <c r="Z30" s="281"/>
      <c r="AA30" s="280"/>
      <c r="AB30" s="281"/>
      <c r="AC30" s="281"/>
      <c r="AD30" s="280"/>
      <c r="AE30" s="281"/>
      <c r="AF30" s="281"/>
      <c r="AG30" s="280"/>
      <c r="AH30" s="281"/>
      <c r="AI30" s="281"/>
      <c r="AJ30" s="281"/>
      <c r="AK30" s="281"/>
      <c r="AL30" s="281"/>
      <c r="AM30" s="281"/>
      <c r="AN30" s="281"/>
      <c r="AO30" s="281"/>
      <c r="AP30" s="280"/>
      <c r="AQ30" s="281"/>
      <c r="AR30" s="281"/>
      <c r="AS30" s="280"/>
      <c r="AT30" s="285"/>
      <c r="AU30" s="286"/>
      <c r="AV30" s="285"/>
      <c r="AW30" s="265">
        <f t="shared" si="15"/>
        <v>0</v>
      </c>
    </row>
    <row r="31" spans="1:49" x14ac:dyDescent="0.25">
      <c r="A31" s="275"/>
      <c r="B31" s="276"/>
      <c r="C31" s="277"/>
      <c r="D31" s="280"/>
      <c r="E31" s="279"/>
      <c r="F31" s="280"/>
      <c r="G31" s="281"/>
      <c r="H31" s="282"/>
      <c r="I31" s="280"/>
      <c r="J31" s="283"/>
      <c r="K31" s="282"/>
      <c r="L31" s="280"/>
      <c r="M31" s="281"/>
      <c r="N31" s="282"/>
      <c r="O31" s="280"/>
      <c r="P31" s="284"/>
      <c r="Q31" s="284"/>
      <c r="R31" s="280"/>
      <c r="S31" s="281"/>
      <c r="T31" s="282"/>
      <c r="U31" s="280"/>
      <c r="V31" s="281"/>
      <c r="W31" s="282"/>
      <c r="X31" s="280"/>
      <c r="Y31" s="281"/>
      <c r="Z31" s="281"/>
      <c r="AA31" s="280"/>
      <c r="AB31" s="281"/>
      <c r="AC31" s="281"/>
      <c r="AD31" s="280"/>
      <c r="AE31" s="281"/>
      <c r="AF31" s="281"/>
      <c r="AG31" s="280"/>
      <c r="AH31" s="281"/>
      <c r="AI31" s="281"/>
      <c r="AJ31" s="281"/>
      <c r="AK31" s="281"/>
      <c r="AL31" s="281"/>
      <c r="AM31" s="281"/>
      <c r="AN31" s="281"/>
      <c r="AO31" s="281"/>
      <c r="AP31" s="280"/>
      <c r="AQ31" s="281"/>
      <c r="AR31" s="281"/>
      <c r="AS31" s="280"/>
      <c r="AT31" s="285"/>
      <c r="AU31" s="286"/>
      <c r="AV31" s="285"/>
      <c r="AW31" s="265">
        <f t="shared" si="15"/>
        <v>0</v>
      </c>
    </row>
    <row r="32" spans="1:49" x14ac:dyDescent="0.25">
      <c r="A32" s="275"/>
      <c r="B32" s="276"/>
      <c r="C32" s="277"/>
      <c r="D32" s="280"/>
      <c r="E32" s="279"/>
      <c r="F32" s="280"/>
      <c r="G32" s="281"/>
      <c r="H32" s="282"/>
      <c r="I32" s="280"/>
      <c r="J32" s="283"/>
      <c r="K32" s="282"/>
      <c r="L32" s="280"/>
      <c r="M32" s="281"/>
      <c r="N32" s="282"/>
      <c r="O32" s="280"/>
      <c r="P32" s="284"/>
      <c r="Q32" s="284"/>
      <c r="R32" s="280"/>
      <c r="S32" s="281"/>
      <c r="T32" s="282"/>
      <c r="U32" s="280"/>
      <c r="V32" s="281"/>
      <c r="W32" s="282"/>
      <c r="X32" s="280"/>
      <c r="Y32" s="281"/>
      <c r="Z32" s="281"/>
      <c r="AA32" s="280"/>
      <c r="AB32" s="281"/>
      <c r="AC32" s="281"/>
      <c r="AD32" s="280"/>
      <c r="AE32" s="281"/>
      <c r="AF32" s="281"/>
      <c r="AG32" s="280"/>
      <c r="AH32" s="281"/>
      <c r="AI32" s="281"/>
      <c r="AJ32" s="281"/>
      <c r="AK32" s="281"/>
      <c r="AL32" s="281"/>
      <c r="AM32" s="281"/>
      <c r="AN32" s="281"/>
      <c r="AO32" s="281"/>
      <c r="AP32" s="280"/>
      <c r="AQ32" s="281"/>
      <c r="AR32" s="281"/>
      <c r="AS32" s="280"/>
      <c r="AT32" s="285"/>
      <c r="AU32" s="286"/>
      <c r="AV32" s="285"/>
      <c r="AW32" s="265">
        <f t="shared" si="15"/>
        <v>0</v>
      </c>
    </row>
    <row r="33" spans="1:49" x14ac:dyDescent="0.25">
      <c r="A33" s="275"/>
      <c r="B33" s="276"/>
      <c r="C33" s="277"/>
      <c r="D33" s="280"/>
      <c r="E33" s="279"/>
      <c r="F33" s="280"/>
      <c r="G33" s="281"/>
      <c r="H33" s="282"/>
      <c r="I33" s="280"/>
      <c r="J33" s="283"/>
      <c r="K33" s="282"/>
      <c r="L33" s="280"/>
      <c r="M33" s="281"/>
      <c r="N33" s="282"/>
      <c r="O33" s="280"/>
      <c r="P33" s="284"/>
      <c r="Q33" s="284"/>
      <c r="R33" s="280"/>
      <c r="S33" s="281"/>
      <c r="T33" s="282"/>
      <c r="U33" s="280"/>
      <c r="V33" s="281"/>
      <c r="W33" s="282"/>
      <c r="X33" s="280"/>
      <c r="Y33" s="281"/>
      <c r="Z33" s="281"/>
      <c r="AA33" s="280"/>
      <c r="AB33" s="281"/>
      <c r="AC33" s="281"/>
      <c r="AD33" s="280"/>
      <c r="AE33" s="281"/>
      <c r="AF33" s="281"/>
      <c r="AG33" s="280"/>
      <c r="AH33" s="281"/>
      <c r="AI33" s="281"/>
      <c r="AJ33" s="281"/>
      <c r="AK33" s="281"/>
      <c r="AL33" s="281"/>
      <c r="AM33" s="281"/>
      <c r="AN33" s="281"/>
      <c r="AO33" s="281"/>
      <c r="AP33" s="280"/>
      <c r="AQ33" s="281"/>
      <c r="AR33" s="281"/>
      <c r="AS33" s="280"/>
      <c r="AT33" s="285"/>
      <c r="AU33" s="286"/>
      <c r="AV33" s="285"/>
      <c r="AW33" s="265">
        <f t="shared" si="15"/>
        <v>0</v>
      </c>
    </row>
    <row r="34" spans="1:49" x14ac:dyDescent="0.25">
      <c r="A34" s="275"/>
      <c r="B34" s="276"/>
      <c r="C34" s="277"/>
      <c r="D34" s="280"/>
      <c r="E34" s="279"/>
      <c r="F34" s="280"/>
      <c r="G34" s="281"/>
      <c r="H34" s="282"/>
      <c r="I34" s="280"/>
      <c r="J34" s="283"/>
      <c r="K34" s="282"/>
      <c r="L34" s="280"/>
      <c r="M34" s="281"/>
      <c r="N34" s="282"/>
      <c r="O34" s="280"/>
      <c r="P34" s="284"/>
      <c r="Q34" s="284"/>
      <c r="R34" s="280"/>
      <c r="S34" s="281"/>
      <c r="T34" s="282"/>
      <c r="U34" s="280"/>
      <c r="V34" s="281"/>
      <c r="W34" s="282"/>
      <c r="X34" s="280"/>
      <c r="Y34" s="281"/>
      <c r="Z34" s="281"/>
      <c r="AA34" s="280"/>
      <c r="AB34" s="281"/>
      <c r="AC34" s="281"/>
      <c r="AD34" s="280"/>
      <c r="AE34" s="281"/>
      <c r="AF34" s="281"/>
      <c r="AG34" s="280"/>
      <c r="AH34" s="281"/>
      <c r="AI34" s="281"/>
      <c r="AJ34" s="281"/>
      <c r="AK34" s="281"/>
      <c r="AL34" s="281"/>
      <c r="AM34" s="281"/>
      <c r="AN34" s="281"/>
      <c r="AO34" s="281"/>
      <c r="AP34" s="280"/>
      <c r="AQ34" s="281"/>
      <c r="AR34" s="281"/>
      <c r="AS34" s="280"/>
      <c r="AT34" s="285"/>
      <c r="AU34" s="286"/>
      <c r="AV34" s="285"/>
      <c r="AW34" s="265">
        <f t="shared" si="15"/>
        <v>0</v>
      </c>
    </row>
    <row r="35" spans="1:49" x14ac:dyDescent="0.25">
      <c r="A35" s="275"/>
      <c r="B35" s="276"/>
      <c r="C35" s="277"/>
      <c r="D35" s="280"/>
      <c r="E35" s="279"/>
      <c r="F35" s="280"/>
      <c r="G35" s="281"/>
      <c r="H35" s="282"/>
      <c r="I35" s="280"/>
      <c r="J35" s="283"/>
      <c r="K35" s="282"/>
      <c r="L35" s="280"/>
      <c r="M35" s="281"/>
      <c r="N35" s="282"/>
      <c r="O35" s="280"/>
      <c r="P35" s="284"/>
      <c r="Q35" s="284"/>
      <c r="R35" s="280"/>
      <c r="S35" s="281"/>
      <c r="T35" s="282"/>
      <c r="U35" s="280"/>
      <c r="V35" s="281"/>
      <c r="W35" s="282"/>
      <c r="X35" s="280"/>
      <c r="Y35" s="281"/>
      <c r="Z35" s="281"/>
      <c r="AA35" s="280"/>
      <c r="AB35" s="281"/>
      <c r="AC35" s="281"/>
      <c r="AD35" s="280"/>
      <c r="AE35" s="281"/>
      <c r="AF35" s="281"/>
      <c r="AG35" s="280"/>
      <c r="AH35" s="281"/>
      <c r="AI35" s="281"/>
      <c r="AJ35" s="281"/>
      <c r="AK35" s="281"/>
      <c r="AL35" s="281"/>
      <c r="AM35" s="281"/>
      <c r="AN35" s="281"/>
      <c r="AO35" s="281"/>
      <c r="AP35" s="280"/>
      <c r="AQ35" s="281"/>
      <c r="AR35" s="281"/>
      <c r="AS35" s="280"/>
      <c r="AT35" s="285"/>
      <c r="AU35" s="286"/>
      <c r="AV35" s="285"/>
      <c r="AW35" s="265">
        <f t="shared" si="15"/>
        <v>0</v>
      </c>
    </row>
    <row r="36" spans="1:49" x14ac:dyDescent="0.25">
      <c r="A36" s="275"/>
      <c r="B36" s="276"/>
      <c r="C36" s="277"/>
      <c r="D36" s="280"/>
      <c r="E36" s="279"/>
      <c r="F36" s="280"/>
      <c r="G36" s="281"/>
      <c r="H36" s="282"/>
      <c r="I36" s="280"/>
      <c r="J36" s="283"/>
      <c r="K36" s="282"/>
      <c r="L36" s="280"/>
      <c r="M36" s="281"/>
      <c r="N36" s="282"/>
      <c r="O36" s="280"/>
      <c r="P36" s="284"/>
      <c r="Q36" s="284"/>
      <c r="R36" s="280"/>
      <c r="S36" s="281"/>
      <c r="T36" s="282"/>
      <c r="U36" s="280"/>
      <c r="V36" s="281"/>
      <c r="W36" s="282"/>
      <c r="X36" s="280"/>
      <c r="Y36" s="281"/>
      <c r="Z36" s="281"/>
      <c r="AA36" s="280"/>
      <c r="AB36" s="281"/>
      <c r="AC36" s="281"/>
      <c r="AD36" s="280"/>
      <c r="AE36" s="281"/>
      <c r="AF36" s="281"/>
      <c r="AG36" s="280"/>
      <c r="AH36" s="281"/>
      <c r="AI36" s="281"/>
      <c r="AJ36" s="281"/>
      <c r="AK36" s="281"/>
      <c r="AL36" s="281"/>
      <c r="AM36" s="281"/>
      <c r="AN36" s="281"/>
      <c r="AO36" s="281"/>
      <c r="AP36" s="280"/>
      <c r="AQ36" s="281"/>
      <c r="AR36" s="281"/>
      <c r="AS36" s="280"/>
      <c r="AT36" s="285"/>
      <c r="AU36" s="286"/>
      <c r="AV36" s="285"/>
      <c r="AW36" s="265">
        <f t="shared" si="15"/>
        <v>0</v>
      </c>
    </row>
    <row r="37" spans="1:49" x14ac:dyDescent="0.25">
      <c r="A37" s="275"/>
      <c r="B37" s="276"/>
      <c r="C37" s="277"/>
      <c r="D37" s="280"/>
      <c r="E37" s="279"/>
      <c r="F37" s="280"/>
      <c r="G37" s="281"/>
      <c r="H37" s="282"/>
      <c r="I37" s="280"/>
      <c r="J37" s="283"/>
      <c r="K37" s="282"/>
      <c r="L37" s="280"/>
      <c r="M37" s="281"/>
      <c r="N37" s="282"/>
      <c r="O37" s="280"/>
      <c r="P37" s="284"/>
      <c r="Q37" s="284"/>
      <c r="R37" s="280"/>
      <c r="S37" s="281"/>
      <c r="T37" s="282"/>
      <c r="U37" s="280"/>
      <c r="V37" s="281"/>
      <c r="W37" s="282"/>
      <c r="X37" s="280"/>
      <c r="Y37" s="281"/>
      <c r="Z37" s="281"/>
      <c r="AA37" s="280"/>
      <c r="AB37" s="281"/>
      <c r="AC37" s="281"/>
      <c r="AD37" s="280"/>
      <c r="AE37" s="281"/>
      <c r="AF37" s="281"/>
      <c r="AG37" s="280"/>
      <c r="AH37" s="281"/>
      <c r="AI37" s="281"/>
      <c r="AJ37" s="281"/>
      <c r="AK37" s="281"/>
      <c r="AL37" s="281"/>
      <c r="AM37" s="281"/>
      <c r="AN37" s="281"/>
      <c r="AO37" s="281"/>
      <c r="AP37" s="280"/>
      <c r="AQ37" s="281"/>
      <c r="AR37" s="281"/>
      <c r="AS37" s="280"/>
      <c r="AT37" s="285"/>
      <c r="AU37" s="286"/>
      <c r="AV37" s="285"/>
      <c r="AW37" s="265">
        <f t="shared" si="15"/>
        <v>0</v>
      </c>
    </row>
    <row r="38" spans="1:49" x14ac:dyDescent="0.25">
      <c r="A38" s="275"/>
      <c r="B38" s="276"/>
      <c r="C38" s="277"/>
      <c r="D38" s="280"/>
      <c r="E38" s="279"/>
      <c r="F38" s="280"/>
      <c r="G38" s="281"/>
      <c r="H38" s="282"/>
      <c r="I38" s="280"/>
      <c r="J38" s="283"/>
      <c r="K38" s="282"/>
      <c r="L38" s="280"/>
      <c r="M38" s="281"/>
      <c r="N38" s="282"/>
      <c r="O38" s="280"/>
      <c r="P38" s="284"/>
      <c r="Q38" s="284"/>
      <c r="R38" s="280"/>
      <c r="S38" s="281"/>
      <c r="T38" s="282"/>
      <c r="U38" s="280"/>
      <c r="V38" s="281"/>
      <c r="W38" s="282"/>
      <c r="X38" s="280"/>
      <c r="Y38" s="281"/>
      <c r="Z38" s="281"/>
      <c r="AA38" s="280"/>
      <c r="AB38" s="281"/>
      <c r="AC38" s="281"/>
      <c r="AD38" s="280"/>
      <c r="AE38" s="281"/>
      <c r="AF38" s="281"/>
      <c r="AG38" s="280"/>
      <c r="AH38" s="281"/>
      <c r="AI38" s="281"/>
      <c r="AJ38" s="281"/>
      <c r="AK38" s="281"/>
      <c r="AL38" s="281"/>
      <c r="AM38" s="281"/>
      <c r="AN38" s="281"/>
      <c r="AO38" s="281"/>
      <c r="AP38" s="280"/>
      <c r="AQ38" s="281"/>
      <c r="AR38" s="281"/>
      <c r="AS38" s="280"/>
      <c r="AT38" s="285"/>
      <c r="AU38" s="286"/>
      <c r="AV38" s="285"/>
      <c r="AW38" s="265">
        <f t="shared" si="15"/>
        <v>0</v>
      </c>
    </row>
    <row r="39" spans="1:49" x14ac:dyDescent="0.25">
      <c r="A39" s="275"/>
      <c r="B39" s="276"/>
      <c r="C39" s="277"/>
      <c r="D39" s="280"/>
      <c r="E39" s="279"/>
      <c r="F39" s="280"/>
      <c r="G39" s="281"/>
      <c r="H39" s="282"/>
      <c r="I39" s="280"/>
      <c r="J39" s="283"/>
      <c r="K39" s="282"/>
      <c r="L39" s="280"/>
      <c r="M39" s="281"/>
      <c r="N39" s="282"/>
      <c r="O39" s="280"/>
      <c r="P39" s="284"/>
      <c r="Q39" s="284"/>
      <c r="R39" s="280"/>
      <c r="S39" s="281"/>
      <c r="T39" s="282"/>
      <c r="U39" s="280"/>
      <c r="V39" s="281"/>
      <c r="W39" s="282"/>
      <c r="X39" s="280"/>
      <c r="Y39" s="281"/>
      <c r="Z39" s="281"/>
      <c r="AA39" s="280"/>
      <c r="AB39" s="281"/>
      <c r="AC39" s="281"/>
      <c r="AD39" s="280"/>
      <c r="AE39" s="281"/>
      <c r="AF39" s="281"/>
      <c r="AG39" s="280"/>
      <c r="AH39" s="281"/>
      <c r="AI39" s="281"/>
      <c r="AJ39" s="281"/>
      <c r="AK39" s="281"/>
      <c r="AL39" s="281"/>
      <c r="AM39" s="281"/>
      <c r="AN39" s="281"/>
      <c r="AO39" s="281"/>
      <c r="AP39" s="280"/>
      <c r="AQ39" s="281"/>
      <c r="AR39" s="281"/>
      <c r="AS39" s="280"/>
      <c r="AT39" s="285"/>
      <c r="AU39" s="286"/>
      <c r="AV39" s="285"/>
      <c r="AW39" s="265">
        <f t="shared" si="15"/>
        <v>0</v>
      </c>
    </row>
    <row r="40" spans="1:49" x14ac:dyDescent="0.25">
      <c r="A40" s="275"/>
      <c r="B40" s="276"/>
      <c r="C40" s="277"/>
      <c r="D40" s="280"/>
      <c r="E40" s="279"/>
      <c r="F40" s="280"/>
      <c r="G40" s="281"/>
      <c r="H40" s="282"/>
      <c r="I40" s="280"/>
      <c r="J40" s="283"/>
      <c r="K40" s="282"/>
      <c r="L40" s="280"/>
      <c r="M40" s="281"/>
      <c r="N40" s="282"/>
      <c r="O40" s="280"/>
      <c r="P40" s="284"/>
      <c r="Q40" s="284"/>
      <c r="R40" s="280"/>
      <c r="S40" s="281"/>
      <c r="T40" s="282"/>
      <c r="U40" s="280"/>
      <c r="V40" s="281"/>
      <c r="W40" s="282"/>
      <c r="X40" s="280"/>
      <c r="Y40" s="281"/>
      <c r="Z40" s="281"/>
      <c r="AA40" s="280"/>
      <c r="AB40" s="281"/>
      <c r="AC40" s="281"/>
      <c r="AD40" s="280"/>
      <c r="AE40" s="281"/>
      <c r="AF40" s="281"/>
      <c r="AG40" s="280"/>
      <c r="AH40" s="281"/>
      <c r="AI40" s="281"/>
      <c r="AJ40" s="281"/>
      <c r="AK40" s="281"/>
      <c r="AL40" s="281"/>
      <c r="AM40" s="281"/>
      <c r="AN40" s="281"/>
      <c r="AO40" s="281"/>
      <c r="AP40" s="280"/>
      <c r="AQ40" s="281"/>
      <c r="AR40" s="281"/>
      <c r="AS40" s="280"/>
      <c r="AT40" s="285"/>
      <c r="AU40" s="286"/>
      <c r="AV40" s="285"/>
      <c r="AW40" s="265">
        <f t="shared" si="15"/>
        <v>0</v>
      </c>
    </row>
    <row r="41" spans="1:49" x14ac:dyDescent="0.25">
      <c r="A41" s="275"/>
      <c r="B41" s="276"/>
      <c r="C41" s="277"/>
      <c r="D41" s="280"/>
      <c r="E41" s="279"/>
      <c r="F41" s="280"/>
      <c r="G41" s="281"/>
      <c r="H41" s="282"/>
      <c r="I41" s="280"/>
      <c r="J41" s="283"/>
      <c r="K41" s="282"/>
      <c r="L41" s="280"/>
      <c r="M41" s="281"/>
      <c r="N41" s="282"/>
      <c r="O41" s="280"/>
      <c r="P41" s="284"/>
      <c r="Q41" s="284"/>
      <c r="R41" s="280"/>
      <c r="S41" s="281"/>
      <c r="T41" s="282"/>
      <c r="U41" s="280"/>
      <c r="V41" s="281"/>
      <c r="W41" s="282"/>
      <c r="X41" s="280"/>
      <c r="Y41" s="281"/>
      <c r="Z41" s="281"/>
      <c r="AA41" s="280"/>
      <c r="AB41" s="281"/>
      <c r="AC41" s="281"/>
      <c r="AD41" s="280"/>
      <c r="AE41" s="281"/>
      <c r="AF41" s="281"/>
      <c r="AG41" s="280"/>
      <c r="AH41" s="281"/>
      <c r="AI41" s="281"/>
      <c r="AJ41" s="281"/>
      <c r="AK41" s="281"/>
      <c r="AL41" s="281"/>
      <c r="AM41" s="281"/>
      <c r="AN41" s="281"/>
      <c r="AO41" s="281"/>
      <c r="AP41" s="280"/>
      <c r="AQ41" s="281"/>
      <c r="AR41" s="281"/>
      <c r="AS41" s="280"/>
      <c r="AT41" s="285"/>
      <c r="AU41" s="286"/>
      <c r="AV41" s="285"/>
      <c r="AW41" s="265">
        <f t="shared" si="15"/>
        <v>0</v>
      </c>
    </row>
    <row r="42" spans="1:49" hidden="1" x14ac:dyDescent="0.25">
      <c r="A42" s="275"/>
      <c r="B42" s="276"/>
      <c r="C42" s="277"/>
      <c r="D42" s="280"/>
      <c r="E42" s="279"/>
      <c r="F42" s="280"/>
      <c r="G42" s="281"/>
      <c r="H42" s="282"/>
      <c r="I42" s="280"/>
      <c r="J42" s="283"/>
      <c r="K42" s="282"/>
      <c r="L42" s="280"/>
      <c r="M42" s="281"/>
      <c r="N42" s="282"/>
      <c r="O42" s="280"/>
      <c r="P42" s="284"/>
      <c r="Q42" s="284"/>
      <c r="R42" s="280"/>
      <c r="S42" s="281"/>
      <c r="T42" s="282"/>
      <c r="U42" s="280"/>
      <c r="V42" s="281"/>
      <c r="W42" s="282"/>
      <c r="X42" s="280"/>
      <c r="Y42" s="281"/>
      <c r="Z42" s="281"/>
      <c r="AA42" s="280"/>
      <c r="AB42" s="281"/>
      <c r="AC42" s="281"/>
      <c r="AD42" s="280"/>
      <c r="AE42" s="281"/>
      <c r="AF42" s="281"/>
      <c r="AG42" s="280"/>
      <c r="AH42" s="281"/>
      <c r="AI42" s="281"/>
      <c r="AJ42" s="281"/>
      <c r="AK42" s="281"/>
      <c r="AL42" s="281"/>
      <c r="AM42" s="281"/>
      <c r="AN42" s="281"/>
      <c r="AO42" s="281"/>
      <c r="AP42" s="280"/>
      <c r="AQ42" s="281"/>
      <c r="AR42" s="281"/>
      <c r="AS42" s="280"/>
      <c r="AT42" s="285"/>
      <c r="AU42" s="286"/>
      <c r="AV42" s="285"/>
      <c r="AW42" s="265">
        <f t="shared" si="15"/>
        <v>0</v>
      </c>
    </row>
    <row r="43" spans="1:49" hidden="1" x14ac:dyDescent="0.25">
      <c r="A43" s="275"/>
      <c r="B43" s="276"/>
      <c r="C43" s="277"/>
      <c r="D43" s="280"/>
      <c r="E43" s="279"/>
      <c r="F43" s="280"/>
      <c r="G43" s="281"/>
      <c r="H43" s="282"/>
      <c r="I43" s="280"/>
      <c r="J43" s="283"/>
      <c r="K43" s="282"/>
      <c r="L43" s="280"/>
      <c r="M43" s="281"/>
      <c r="N43" s="282"/>
      <c r="O43" s="280"/>
      <c r="P43" s="284"/>
      <c r="Q43" s="284"/>
      <c r="R43" s="280"/>
      <c r="S43" s="281"/>
      <c r="T43" s="282"/>
      <c r="U43" s="280"/>
      <c r="V43" s="281"/>
      <c r="W43" s="282"/>
      <c r="X43" s="280"/>
      <c r="Y43" s="281"/>
      <c r="Z43" s="281"/>
      <c r="AA43" s="280"/>
      <c r="AB43" s="281"/>
      <c r="AC43" s="281"/>
      <c r="AD43" s="280"/>
      <c r="AE43" s="281"/>
      <c r="AF43" s="281"/>
      <c r="AG43" s="280"/>
      <c r="AH43" s="281"/>
      <c r="AI43" s="281"/>
      <c r="AJ43" s="281"/>
      <c r="AK43" s="281"/>
      <c r="AL43" s="281"/>
      <c r="AM43" s="281"/>
      <c r="AN43" s="281"/>
      <c r="AO43" s="281"/>
      <c r="AP43" s="280"/>
      <c r="AQ43" s="281"/>
      <c r="AR43" s="281"/>
      <c r="AS43" s="280"/>
      <c r="AT43" s="285"/>
      <c r="AU43" s="286"/>
      <c r="AV43" s="285"/>
      <c r="AW43" s="265">
        <f t="shared" si="15"/>
        <v>0</v>
      </c>
    </row>
    <row r="44" spans="1:49" hidden="1" x14ac:dyDescent="0.25">
      <c r="A44" s="275"/>
      <c r="B44" s="276"/>
      <c r="C44" s="277"/>
      <c r="D44" s="280"/>
      <c r="E44" s="279"/>
      <c r="F44" s="280"/>
      <c r="G44" s="281"/>
      <c r="H44" s="282"/>
      <c r="I44" s="280"/>
      <c r="J44" s="283"/>
      <c r="K44" s="282"/>
      <c r="L44" s="280"/>
      <c r="M44" s="281"/>
      <c r="N44" s="282"/>
      <c r="O44" s="280"/>
      <c r="P44" s="284"/>
      <c r="Q44" s="284"/>
      <c r="R44" s="280"/>
      <c r="S44" s="281"/>
      <c r="T44" s="282"/>
      <c r="U44" s="280"/>
      <c r="V44" s="281"/>
      <c r="W44" s="282"/>
      <c r="X44" s="280"/>
      <c r="Y44" s="281"/>
      <c r="Z44" s="281"/>
      <c r="AA44" s="280"/>
      <c r="AB44" s="281"/>
      <c r="AC44" s="281"/>
      <c r="AD44" s="280"/>
      <c r="AE44" s="281"/>
      <c r="AF44" s="281"/>
      <c r="AG44" s="280"/>
      <c r="AH44" s="281"/>
      <c r="AI44" s="281"/>
      <c r="AJ44" s="281"/>
      <c r="AK44" s="281"/>
      <c r="AL44" s="281"/>
      <c r="AM44" s="281"/>
      <c r="AN44" s="281"/>
      <c r="AO44" s="281"/>
      <c r="AP44" s="280"/>
      <c r="AQ44" s="281"/>
      <c r="AR44" s="281"/>
      <c r="AS44" s="280"/>
      <c r="AT44" s="285"/>
      <c r="AU44" s="286"/>
      <c r="AV44" s="285"/>
      <c r="AW44" s="265">
        <f t="shared" si="15"/>
        <v>0</v>
      </c>
    </row>
    <row r="45" spans="1:49" x14ac:dyDescent="0.25">
      <c r="A45" s="275"/>
      <c r="B45" s="276"/>
      <c r="C45" s="277"/>
      <c r="D45" s="280"/>
      <c r="E45" s="279"/>
      <c r="F45" s="280"/>
      <c r="G45" s="281"/>
      <c r="H45" s="282"/>
      <c r="I45" s="280"/>
      <c r="J45" s="283"/>
      <c r="K45" s="282"/>
      <c r="L45" s="280"/>
      <c r="M45" s="281"/>
      <c r="N45" s="282"/>
      <c r="O45" s="280"/>
      <c r="P45" s="284"/>
      <c r="Q45" s="284"/>
      <c r="R45" s="280"/>
      <c r="S45" s="281"/>
      <c r="T45" s="282"/>
      <c r="U45" s="280"/>
      <c r="V45" s="281"/>
      <c r="W45" s="282"/>
      <c r="X45" s="280"/>
      <c r="Y45" s="281"/>
      <c r="Z45" s="281"/>
      <c r="AA45" s="280"/>
      <c r="AB45" s="281"/>
      <c r="AC45" s="281"/>
      <c r="AD45" s="280"/>
      <c r="AE45" s="281"/>
      <c r="AF45" s="281"/>
      <c r="AG45" s="280"/>
      <c r="AH45" s="281"/>
      <c r="AI45" s="281"/>
      <c r="AJ45" s="281"/>
      <c r="AK45" s="281"/>
      <c r="AL45" s="281"/>
      <c r="AM45" s="281"/>
      <c r="AN45" s="281"/>
      <c r="AO45" s="281"/>
      <c r="AP45" s="280"/>
      <c r="AQ45" s="281"/>
      <c r="AR45" s="281"/>
      <c r="AS45" s="280"/>
      <c r="AT45" s="285"/>
      <c r="AU45" s="286"/>
      <c r="AV45" s="285"/>
      <c r="AW45" s="265">
        <f t="shared" si="15"/>
        <v>0</v>
      </c>
    </row>
    <row r="46" spans="1:49" x14ac:dyDescent="0.25">
      <c r="A46" s="275"/>
      <c r="B46" s="276"/>
      <c r="C46" s="277"/>
      <c r="D46" s="280"/>
      <c r="E46" s="279"/>
      <c r="F46" s="280"/>
      <c r="G46" s="281"/>
      <c r="H46" s="282"/>
      <c r="I46" s="280"/>
      <c r="J46" s="283"/>
      <c r="K46" s="282"/>
      <c r="L46" s="280"/>
      <c r="M46" s="281"/>
      <c r="N46" s="282"/>
      <c r="O46" s="280"/>
      <c r="P46" s="284"/>
      <c r="Q46" s="284"/>
      <c r="R46" s="280"/>
      <c r="S46" s="281"/>
      <c r="T46" s="282"/>
      <c r="U46" s="280"/>
      <c r="V46" s="281"/>
      <c r="W46" s="282"/>
      <c r="X46" s="280"/>
      <c r="Y46" s="281"/>
      <c r="Z46" s="281"/>
      <c r="AA46" s="280"/>
      <c r="AB46" s="281"/>
      <c r="AC46" s="281"/>
      <c r="AD46" s="280"/>
      <c r="AE46" s="281"/>
      <c r="AF46" s="281"/>
      <c r="AG46" s="280"/>
      <c r="AH46" s="281"/>
      <c r="AI46" s="281"/>
      <c r="AJ46" s="281"/>
      <c r="AK46" s="281"/>
      <c r="AL46" s="281"/>
      <c r="AM46" s="281"/>
      <c r="AN46" s="281"/>
      <c r="AO46" s="281"/>
      <c r="AP46" s="280"/>
      <c r="AQ46" s="281"/>
      <c r="AR46" s="281"/>
      <c r="AS46" s="280"/>
      <c r="AT46" s="285"/>
      <c r="AU46" s="286"/>
      <c r="AV46" s="285"/>
      <c r="AW46" s="265">
        <f t="shared" si="15"/>
        <v>0</v>
      </c>
    </row>
    <row r="47" spans="1:49" x14ac:dyDescent="0.25">
      <c r="A47" s="275"/>
      <c r="B47" s="276"/>
      <c r="C47" s="277"/>
      <c r="D47" s="280"/>
      <c r="E47" s="279"/>
      <c r="F47" s="280"/>
      <c r="G47" s="281"/>
      <c r="H47" s="282"/>
      <c r="I47" s="280"/>
      <c r="J47" s="283"/>
      <c r="K47" s="282"/>
      <c r="L47" s="280"/>
      <c r="M47" s="281"/>
      <c r="N47" s="282"/>
      <c r="O47" s="280"/>
      <c r="P47" s="284"/>
      <c r="Q47" s="284"/>
      <c r="R47" s="280"/>
      <c r="S47" s="281"/>
      <c r="T47" s="282"/>
      <c r="U47" s="280"/>
      <c r="V47" s="281"/>
      <c r="W47" s="282"/>
      <c r="X47" s="280"/>
      <c r="Y47" s="281"/>
      <c r="Z47" s="281"/>
      <c r="AA47" s="280"/>
      <c r="AB47" s="281"/>
      <c r="AC47" s="281"/>
      <c r="AD47" s="280"/>
      <c r="AE47" s="281"/>
      <c r="AF47" s="281"/>
      <c r="AG47" s="280"/>
      <c r="AH47" s="281"/>
      <c r="AI47" s="281"/>
      <c r="AJ47" s="281"/>
      <c r="AK47" s="281"/>
      <c r="AL47" s="281"/>
      <c r="AM47" s="281"/>
      <c r="AN47" s="281"/>
      <c r="AO47" s="281"/>
      <c r="AP47" s="280"/>
      <c r="AQ47" s="281"/>
      <c r="AR47" s="281"/>
      <c r="AS47" s="280"/>
      <c r="AT47" s="285"/>
      <c r="AU47" s="286"/>
      <c r="AV47" s="285"/>
      <c r="AW47" s="265">
        <f t="shared" si="15"/>
        <v>0</v>
      </c>
    </row>
    <row r="48" spans="1:49" x14ac:dyDescent="0.25">
      <c r="A48" s="275"/>
      <c r="B48" s="276"/>
      <c r="C48" s="277"/>
      <c r="D48" s="280"/>
      <c r="E48" s="279"/>
      <c r="F48" s="280"/>
      <c r="G48" s="281"/>
      <c r="H48" s="282"/>
      <c r="I48" s="280"/>
      <c r="J48" s="283"/>
      <c r="K48" s="282"/>
      <c r="L48" s="280"/>
      <c r="M48" s="281"/>
      <c r="N48" s="282"/>
      <c r="O48" s="280"/>
      <c r="P48" s="284"/>
      <c r="Q48" s="284"/>
      <c r="R48" s="280"/>
      <c r="S48" s="281"/>
      <c r="T48" s="282"/>
      <c r="U48" s="280"/>
      <c r="V48" s="281"/>
      <c r="W48" s="282"/>
      <c r="X48" s="280"/>
      <c r="Y48" s="281"/>
      <c r="Z48" s="281"/>
      <c r="AA48" s="280"/>
      <c r="AB48" s="281"/>
      <c r="AC48" s="281"/>
      <c r="AD48" s="280"/>
      <c r="AE48" s="281"/>
      <c r="AF48" s="281"/>
      <c r="AG48" s="280"/>
      <c r="AH48" s="281"/>
      <c r="AI48" s="281"/>
      <c r="AJ48" s="281"/>
      <c r="AK48" s="281"/>
      <c r="AL48" s="281"/>
      <c r="AM48" s="281"/>
      <c r="AN48" s="281"/>
      <c r="AO48" s="281"/>
      <c r="AP48" s="280"/>
      <c r="AQ48" s="281"/>
      <c r="AR48" s="281"/>
      <c r="AS48" s="280"/>
      <c r="AT48" s="285"/>
      <c r="AU48" s="286"/>
      <c r="AV48" s="285"/>
      <c r="AW48" s="265">
        <f t="shared" si="15"/>
        <v>0</v>
      </c>
    </row>
    <row r="49" spans="1:49" x14ac:dyDescent="0.25">
      <c r="A49" s="275"/>
      <c r="B49" s="276"/>
      <c r="C49" s="277"/>
      <c r="D49" s="280"/>
      <c r="E49" s="279"/>
      <c r="F49" s="280"/>
      <c r="G49" s="281"/>
      <c r="H49" s="282"/>
      <c r="I49" s="280"/>
      <c r="J49" s="283"/>
      <c r="K49" s="282"/>
      <c r="L49" s="280"/>
      <c r="M49" s="281"/>
      <c r="N49" s="282"/>
      <c r="O49" s="280"/>
      <c r="P49" s="284"/>
      <c r="Q49" s="284"/>
      <c r="R49" s="280"/>
      <c r="S49" s="281"/>
      <c r="T49" s="282"/>
      <c r="U49" s="280"/>
      <c r="V49" s="281"/>
      <c r="W49" s="282"/>
      <c r="X49" s="280"/>
      <c r="Y49" s="281"/>
      <c r="Z49" s="281"/>
      <c r="AA49" s="280"/>
      <c r="AB49" s="281"/>
      <c r="AC49" s="281"/>
      <c r="AD49" s="280"/>
      <c r="AE49" s="281"/>
      <c r="AF49" s="281"/>
      <c r="AG49" s="280"/>
      <c r="AH49" s="281"/>
      <c r="AI49" s="281"/>
      <c r="AJ49" s="281"/>
      <c r="AK49" s="281"/>
      <c r="AL49" s="281"/>
      <c r="AM49" s="281"/>
      <c r="AN49" s="281"/>
      <c r="AO49" s="281"/>
      <c r="AP49" s="280"/>
      <c r="AQ49" s="281"/>
      <c r="AR49" s="281"/>
      <c r="AS49" s="280"/>
      <c r="AT49" s="285"/>
      <c r="AU49" s="286"/>
      <c r="AV49" s="285"/>
      <c r="AW49" s="265">
        <f t="shared" si="15"/>
        <v>0</v>
      </c>
    </row>
    <row r="50" spans="1:49" x14ac:dyDescent="0.25">
      <c r="A50" s="289"/>
      <c r="B50" s="276"/>
      <c r="C50" s="277"/>
      <c r="D50" s="280"/>
      <c r="E50" s="279"/>
      <c r="F50" s="280"/>
      <c r="G50" s="281"/>
      <c r="H50" s="282"/>
      <c r="I50" s="280"/>
      <c r="J50" s="283"/>
      <c r="K50" s="282"/>
      <c r="L50" s="280"/>
      <c r="M50" s="281"/>
      <c r="N50" s="282"/>
      <c r="O50" s="280"/>
      <c r="P50" s="284"/>
      <c r="Q50" s="284"/>
      <c r="R50" s="280"/>
      <c r="S50" s="281"/>
      <c r="T50" s="282"/>
      <c r="U50" s="280"/>
      <c r="V50" s="281"/>
      <c r="W50" s="282"/>
      <c r="X50" s="280"/>
      <c r="Y50" s="281"/>
      <c r="Z50" s="281"/>
      <c r="AA50" s="280"/>
      <c r="AB50" s="281"/>
      <c r="AC50" s="281"/>
      <c r="AD50" s="280"/>
      <c r="AE50" s="281"/>
      <c r="AF50" s="281"/>
      <c r="AG50" s="280"/>
      <c r="AH50" s="281"/>
      <c r="AI50" s="281"/>
      <c r="AJ50" s="281"/>
      <c r="AK50" s="281"/>
      <c r="AL50" s="281"/>
      <c r="AM50" s="281"/>
      <c r="AN50" s="281"/>
      <c r="AO50" s="281"/>
      <c r="AP50" s="280"/>
      <c r="AQ50" s="281"/>
      <c r="AR50" s="281"/>
      <c r="AS50" s="280"/>
      <c r="AT50" s="285"/>
      <c r="AU50" s="286"/>
      <c r="AV50" s="285"/>
      <c r="AW50" s="265">
        <f t="shared" si="15"/>
        <v>0</v>
      </c>
    </row>
    <row r="51" spans="1:49" ht="17.25" customHeight="1" x14ac:dyDescent="0.25">
      <c r="A51" s="277">
        <f>SUM(A5:A50)</f>
        <v>89.9</v>
      </c>
      <c r="B51" s="277">
        <f>SUM(B5:B50)</f>
        <v>278968.43000000005</v>
      </c>
      <c r="C51" s="290">
        <f>SUM(C5:C50)</f>
        <v>20763937.140000004</v>
      </c>
      <c r="D51" s="291"/>
      <c r="E51" s="292"/>
      <c r="F51" s="293" t="s">
        <v>86</v>
      </c>
      <c r="G51" s="294">
        <f>SUM(G5:G50)</f>
        <v>0</v>
      </c>
      <c r="H51" s="282"/>
      <c r="I51" s="293" t="s">
        <v>86</v>
      </c>
      <c r="J51" s="294">
        <f>SUM(J5:J50)</f>
        <v>1265302.56</v>
      </c>
      <c r="K51" s="295"/>
      <c r="L51" s="293" t="s">
        <v>86</v>
      </c>
      <c r="M51" s="294">
        <f>SUM(M5:M50)</f>
        <v>20763937.140000004</v>
      </c>
      <c r="N51" s="296"/>
      <c r="O51" s="293" t="s">
        <v>86</v>
      </c>
      <c r="P51" s="294">
        <f>SUM(P5:P50)</f>
        <v>0</v>
      </c>
      <c r="Q51" s="294"/>
      <c r="R51" s="293" t="s">
        <v>86</v>
      </c>
      <c r="S51" s="294">
        <f>SUM(S5:S50)</f>
        <v>27031.518</v>
      </c>
      <c r="T51" s="290"/>
      <c r="U51" s="293" t="s">
        <v>86</v>
      </c>
      <c r="V51" s="294">
        <f>SUM(V5:V50)</f>
        <v>0</v>
      </c>
      <c r="W51" s="295"/>
      <c r="X51" s="293" t="s">
        <v>86</v>
      </c>
      <c r="Y51" s="294">
        <f>SUM(Y5:Y50)</f>
        <v>5356382.4000000004</v>
      </c>
      <c r="Z51" s="294"/>
      <c r="AA51" s="293" t="s">
        <v>86</v>
      </c>
      <c r="AB51" s="294">
        <f>SUM(AB5:AB50)</f>
        <v>10035943.439999999</v>
      </c>
      <c r="AC51" s="294"/>
      <c r="AD51" s="293" t="s">
        <v>86</v>
      </c>
      <c r="AE51" s="294">
        <f>SUM(AE5:AE50)</f>
        <v>45052.53</v>
      </c>
      <c r="AF51" s="294"/>
      <c r="AG51" s="293" t="s">
        <v>86</v>
      </c>
      <c r="AH51" s="294">
        <f>SUM(AH5:AH50)</f>
        <v>0</v>
      </c>
      <c r="AI51" s="294"/>
      <c r="AJ51" s="294" t="s">
        <v>86</v>
      </c>
      <c r="AK51" s="294">
        <f>SUM(AK5:AK50)</f>
        <v>0</v>
      </c>
      <c r="AL51" s="294"/>
      <c r="AM51" s="294" t="s">
        <v>86</v>
      </c>
      <c r="AN51" s="294">
        <f>SUM(AN5:AN50)</f>
        <v>0</v>
      </c>
      <c r="AO51" s="294"/>
      <c r="AP51" s="293" t="s">
        <v>86</v>
      </c>
      <c r="AQ51" s="294">
        <f>SUM(AQ5:AQ50)</f>
        <v>0</v>
      </c>
      <c r="AR51" s="294"/>
      <c r="AS51" s="294" t="s">
        <v>86</v>
      </c>
      <c r="AT51" s="297">
        <f>SUM(AT5:AT50)</f>
        <v>0</v>
      </c>
      <c r="AU51" s="294"/>
      <c r="AV51" s="297">
        <f>SUM(AV5:AV50)</f>
        <v>20763937.140000004</v>
      </c>
      <c r="AW51" s="265">
        <f t="shared" si="15"/>
        <v>0</v>
      </c>
    </row>
    <row r="52" spans="1:49" s="301" customFormat="1" x14ac:dyDescent="0.25">
      <c r="A52" s="298"/>
      <c r="B52" s="298"/>
      <c r="C52" s="298"/>
      <c r="D52" s="299"/>
      <c r="E52" s="300"/>
      <c r="G52" s="302">
        <f>G51/C114</f>
        <v>0</v>
      </c>
      <c r="H52" s="302">
        <f>H51/$C$114</f>
        <v>0</v>
      </c>
      <c r="I52" s="302"/>
      <c r="J52" s="303">
        <f>J51/$C$114</f>
        <v>4.4768391212582581E-2</v>
      </c>
      <c r="K52" s="302">
        <f>K51/$C$114</f>
        <v>0</v>
      </c>
      <c r="L52" s="302"/>
      <c r="M52" s="303">
        <f>M51/$C$114</f>
        <v>0.73466069727780625</v>
      </c>
      <c r="N52" s="302">
        <f>N51/$C$114</f>
        <v>0</v>
      </c>
      <c r="O52" s="302"/>
      <c r="P52" s="303">
        <f>P51/$C$114</f>
        <v>0</v>
      </c>
      <c r="Q52" s="302"/>
      <c r="R52" s="302"/>
      <c r="S52" s="302">
        <f>S51/$C$114</f>
        <v>9.5641754877502801E-4</v>
      </c>
      <c r="T52" s="302"/>
      <c r="U52" s="302"/>
      <c r="V52" s="302">
        <f>V51/$C$114</f>
        <v>0</v>
      </c>
      <c r="W52" s="302">
        <f>W51/$C$114</f>
        <v>0</v>
      </c>
      <c r="X52" s="302"/>
      <c r="Y52" s="304">
        <f>Y51/$C$114</f>
        <v>0.18951721931819374</v>
      </c>
      <c r="Z52" s="302"/>
      <c r="AA52" s="302"/>
      <c r="AB52" s="303">
        <f>AB51/$C$114</f>
        <v>0.35508743624866435</v>
      </c>
      <c r="AC52" s="305"/>
      <c r="AD52" s="302"/>
      <c r="AE52" s="304">
        <f>AE51/$C$114</f>
        <v>1.59402924795838E-3</v>
      </c>
      <c r="AF52" s="302"/>
      <c r="AG52" s="302"/>
      <c r="AH52" s="304">
        <f>AH51/$C$114</f>
        <v>0</v>
      </c>
      <c r="AI52" s="304"/>
      <c r="AJ52" s="304"/>
      <c r="AK52" s="304">
        <f>AK51/$C$114</f>
        <v>0</v>
      </c>
      <c r="AL52" s="304"/>
      <c r="AM52" s="304"/>
      <c r="AN52" s="304">
        <f>AN51/$C$114</f>
        <v>0</v>
      </c>
      <c r="AO52" s="302"/>
      <c r="AP52" s="302"/>
      <c r="AQ52" s="304">
        <f>AQ51/$C$114</f>
        <v>0</v>
      </c>
      <c r="AR52" s="304"/>
      <c r="AS52" s="302"/>
      <c r="AT52" s="306">
        <f>AT51/$C$114</f>
        <v>0</v>
      </c>
      <c r="AU52" s="302"/>
      <c r="AV52" s="306">
        <f>J52+M52+P52+V52+Y52+AB52+AE52+AH52+AK52+S52</f>
        <v>1.3265841908539804</v>
      </c>
    </row>
    <row r="53" spans="1:49" x14ac:dyDescent="0.25">
      <c r="A53" s="307"/>
      <c r="B53" s="307"/>
      <c r="C53" s="307"/>
      <c r="D53" s="308" t="s">
        <v>475</v>
      </c>
      <c r="E53" s="309"/>
      <c r="F53" s="308"/>
      <c r="G53" s="310">
        <f>G51/$C$51</f>
        <v>0</v>
      </c>
      <c r="H53" s="310">
        <f>H51/$C$51</f>
        <v>0</v>
      </c>
      <c r="I53" s="310"/>
      <c r="J53" s="310">
        <f>J51/$C$51</f>
        <v>6.0937506768044464E-2</v>
      </c>
      <c r="K53" s="310">
        <f>K51/$C$51</f>
        <v>0</v>
      </c>
      <c r="L53" s="310"/>
      <c r="M53" s="310">
        <f>M51/$C$51</f>
        <v>1</v>
      </c>
      <c r="N53" s="310">
        <f>N51/$C$51</f>
        <v>0</v>
      </c>
      <c r="O53" s="310"/>
      <c r="P53" s="310">
        <f>P51/$C$51</f>
        <v>0</v>
      </c>
      <c r="Q53" s="310"/>
      <c r="R53" s="310"/>
      <c r="S53" s="310">
        <f>S51/$C$51</f>
        <v>1.3018493466697132E-3</v>
      </c>
      <c r="T53" s="310"/>
      <c r="U53" s="310"/>
      <c r="V53" s="310">
        <f>V51/$C$51</f>
        <v>0</v>
      </c>
      <c r="W53" s="310">
        <f>W51/$C$51</f>
        <v>0</v>
      </c>
      <c r="X53" s="310"/>
      <c r="Y53" s="310">
        <f>Y51/$C$51</f>
        <v>0.25796564321519611</v>
      </c>
      <c r="Z53" s="310"/>
      <c r="AA53" s="310"/>
      <c r="AB53" s="310">
        <f>AB51/$C$51</f>
        <v>0.48333528330070824</v>
      </c>
      <c r="AC53" s="310"/>
      <c r="AD53" s="310"/>
      <c r="AE53" s="310">
        <f>AE51/$C$51</f>
        <v>2.1697489111161886E-3</v>
      </c>
      <c r="AF53" s="310"/>
      <c r="AG53" s="310"/>
      <c r="AH53" s="310">
        <f>AH51/$C$51</f>
        <v>0</v>
      </c>
      <c r="AI53" s="310"/>
      <c r="AJ53" s="310"/>
      <c r="AK53" s="310">
        <f>AK51/$C$51</f>
        <v>0</v>
      </c>
      <c r="AL53" s="310"/>
      <c r="AM53" s="310"/>
      <c r="AN53" s="310">
        <f>AN51/$C$51</f>
        <v>0</v>
      </c>
      <c r="AO53" s="310"/>
      <c r="AP53" s="310"/>
      <c r="AQ53" s="310">
        <f>AQ51/$C$51</f>
        <v>0</v>
      </c>
      <c r="AR53" s="310"/>
      <c r="AS53" s="311"/>
      <c r="AT53" s="312">
        <f>AT51/$C$51</f>
        <v>0</v>
      </c>
      <c r="AU53" s="311"/>
      <c r="AV53" s="312">
        <f>J53+M53+P53+V53+Y53+AB53+AE53+AH53+AK53+S53</f>
        <v>1.8057100315417347</v>
      </c>
    </row>
    <row r="54" spans="1:49" s="307" customFormat="1" x14ac:dyDescent="0.25">
      <c r="A54" s="313"/>
      <c r="B54" s="313"/>
      <c r="C54" s="313"/>
      <c r="D54" s="314"/>
      <c r="E54" s="315"/>
      <c r="G54" s="316"/>
      <c r="H54" s="316"/>
      <c r="J54" s="317"/>
      <c r="K54" s="317"/>
      <c r="M54" s="317"/>
      <c r="N54" s="317"/>
      <c r="O54" s="317"/>
      <c r="P54" s="317"/>
      <c r="Q54" s="317"/>
      <c r="S54" s="317"/>
      <c r="T54" s="317"/>
      <c r="V54" s="317"/>
      <c r="W54" s="317"/>
      <c r="Y54" s="317"/>
      <c r="Z54" s="317"/>
      <c r="AA54" s="317"/>
      <c r="AB54" s="317"/>
      <c r="AC54" s="317"/>
      <c r="AD54" s="317"/>
      <c r="AE54" s="317"/>
      <c r="AF54" s="317"/>
      <c r="AG54" s="317"/>
      <c r="AH54" s="317"/>
      <c r="AI54" s="317"/>
      <c r="AJ54" s="317"/>
      <c r="AK54" s="317"/>
      <c r="AL54" s="317"/>
      <c r="AM54" s="317"/>
      <c r="AN54" s="317"/>
      <c r="AO54" s="317"/>
      <c r="AP54" s="317"/>
      <c r="AQ54" s="317"/>
      <c r="AR54" s="317"/>
      <c r="AS54" s="318"/>
      <c r="AT54" s="319"/>
      <c r="AU54" s="318"/>
      <c r="AV54" s="319"/>
    </row>
    <row r="55" spans="1:49" s="265" customFormat="1" ht="18.75" x14ac:dyDescent="0.3">
      <c r="A55" s="962" t="s">
        <v>476</v>
      </c>
      <c r="B55" s="962"/>
      <c r="C55" s="962"/>
      <c r="D55" s="962"/>
      <c r="E55" s="962"/>
      <c r="F55" s="962"/>
      <c r="G55" s="962"/>
      <c r="H55" s="962"/>
      <c r="I55" s="962"/>
      <c r="J55" s="962"/>
      <c r="K55" s="962"/>
      <c r="L55" s="962"/>
      <c r="M55" s="962"/>
      <c r="N55" s="962"/>
      <c r="O55" s="962"/>
      <c r="P55" s="962"/>
      <c r="Q55" s="962"/>
      <c r="R55" s="962"/>
      <c r="S55" s="962"/>
      <c r="T55" s="962"/>
      <c r="U55" s="962"/>
      <c r="V55" s="962"/>
      <c r="W55" s="962"/>
      <c r="X55" s="962"/>
      <c r="Y55" s="962"/>
      <c r="Z55" s="962"/>
      <c r="AA55" s="962"/>
      <c r="AB55" s="962"/>
      <c r="AC55" s="962"/>
      <c r="AD55" s="962"/>
      <c r="AE55" s="962"/>
      <c r="AF55" s="962"/>
      <c r="AG55" s="962"/>
      <c r="AH55" s="962"/>
      <c r="AI55" s="962"/>
      <c r="AJ55" s="962"/>
      <c r="AK55" s="962"/>
      <c r="AL55" s="962"/>
      <c r="AM55" s="962"/>
      <c r="AN55" s="962"/>
      <c r="AO55" s="962"/>
      <c r="AP55" s="962"/>
      <c r="AQ55" s="962"/>
      <c r="AR55" s="962"/>
      <c r="AS55" s="962"/>
      <c r="AT55" s="962"/>
    </row>
    <row r="56" spans="1:49" x14ac:dyDescent="0.25">
      <c r="A56" s="275">
        <v>1</v>
      </c>
      <c r="B56" s="276">
        <v>62744</v>
      </c>
      <c r="C56" s="275">
        <f t="shared" ref="C56:C61" si="16">A56*12*B56</f>
        <v>752928</v>
      </c>
      <c r="D56" s="1096" t="s">
        <v>478</v>
      </c>
      <c r="E56" s="293"/>
      <c r="F56" s="320"/>
      <c r="G56" s="281">
        <f t="shared" ref="G56:G87" si="17">C56*$G$53</f>
        <v>0</v>
      </c>
      <c r="H56" s="281"/>
      <c r="I56" s="320"/>
      <c r="J56" s="281">
        <f t="shared" ref="J56:J87" si="18">$J$53*C56</f>
        <v>45881.555095850184</v>
      </c>
      <c r="K56" s="321">
        <v>100</v>
      </c>
      <c r="L56" s="321">
        <v>100</v>
      </c>
      <c r="M56" s="281">
        <f t="shared" ref="M56:M87" si="19">$M$53*C56</f>
        <v>752928</v>
      </c>
      <c r="N56" s="281"/>
      <c r="O56" s="281"/>
      <c r="P56" s="321">
        <f t="shared" ref="P56:P87" si="20">$P$53*C56</f>
        <v>0</v>
      </c>
      <c r="Q56" s="321"/>
      <c r="R56" s="320"/>
      <c r="S56" s="283">
        <f t="shared" ref="S56:S87" si="21">$C56*$S$53</f>
        <v>980.19882488933388</v>
      </c>
      <c r="T56" s="283"/>
      <c r="U56" s="320"/>
      <c r="V56" s="283">
        <f t="shared" ref="V56:V87" si="22">C56*$V$53</f>
        <v>0</v>
      </c>
      <c r="W56" s="283"/>
      <c r="X56" s="320"/>
      <c r="Y56" s="283">
        <f t="shared" ref="Y56:Y87" si="23">$C56*$Y$53</f>
        <v>194229.55581473117</v>
      </c>
      <c r="Z56" s="283"/>
      <c r="AA56" s="283"/>
      <c r="AB56" s="283">
        <f t="shared" ref="AB56:AB87" si="24">$C56*$AB$53</f>
        <v>363916.66818503564</v>
      </c>
      <c r="AC56" s="283"/>
      <c r="AD56" s="283"/>
      <c r="AE56" s="283">
        <f t="shared" ref="AE56:AE87" si="25">$AE$53*C56</f>
        <v>1633.6647081488895</v>
      </c>
      <c r="AF56" s="283"/>
      <c r="AG56" s="283"/>
      <c r="AH56" s="283">
        <f t="shared" ref="AH56:AH87" si="26">$AH$53*C56</f>
        <v>0</v>
      </c>
      <c r="AI56" s="283"/>
      <c r="AJ56" s="283"/>
      <c r="AK56" s="283">
        <f t="shared" ref="AK56:AK87" si="27">$AH$53*F56</f>
        <v>0</v>
      </c>
      <c r="AL56" s="283"/>
      <c r="AM56" s="283"/>
      <c r="AN56" s="283">
        <f t="shared" ref="AN56:AN87" si="28">$AH$53*I56</f>
        <v>0</v>
      </c>
      <c r="AO56" s="283"/>
      <c r="AP56" s="283"/>
      <c r="AQ56" s="283">
        <f t="shared" ref="AQ56:AQ87" si="29">$AH$53*L56</f>
        <v>0</v>
      </c>
      <c r="AR56" s="283"/>
      <c r="AS56" s="283"/>
      <c r="AT56" s="285">
        <f t="shared" ref="AT56:AT87" si="30">$AH$53*O56</f>
        <v>0</v>
      </c>
      <c r="AU56" s="283"/>
      <c r="AV56" s="285">
        <v>752928</v>
      </c>
      <c r="AW56" s="265">
        <f t="shared" ref="AW56:AW87" si="31">C56-AV56</f>
        <v>0</v>
      </c>
    </row>
    <row r="57" spans="1:49" x14ac:dyDescent="0.25">
      <c r="A57" s="289">
        <v>1</v>
      </c>
      <c r="B57" s="276">
        <v>41087.199999999997</v>
      </c>
      <c r="C57" s="275">
        <f t="shared" si="16"/>
        <v>493046.39999999997</v>
      </c>
      <c r="D57" s="1096" t="s">
        <v>763</v>
      </c>
      <c r="E57" s="293"/>
      <c r="F57" s="320"/>
      <c r="G57" s="281">
        <f t="shared" si="17"/>
        <v>0</v>
      </c>
      <c r="H57" s="281"/>
      <c r="I57" s="320"/>
      <c r="J57" s="281">
        <f t="shared" si="18"/>
        <v>30045.018336959954</v>
      </c>
      <c r="K57" s="321">
        <v>100</v>
      </c>
      <c r="L57" s="321">
        <v>100</v>
      </c>
      <c r="M57" s="281">
        <f t="shared" si="19"/>
        <v>493046.39999999997</v>
      </c>
      <c r="N57" s="281"/>
      <c r="O57" s="281"/>
      <c r="P57" s="321">
        <f t="shared" si="20"/>
        <v>0</v>
      </c>
      <c r="Q57" s="321"/>
      <c r="R57" s="320"/>
      <c r="S57" s="283">
        <f t="shared" si="21"/>
        <v>641.87213371785401</v>
      </c>
      <c r="T57" s="283"/>
      <c r="U57" s="320"/>
      <c r="V57" s="283">
        <f t="shared" si="22"/>
        <v>0</v>
      </c>
      <c r="W57" s="283"/>
      <c r="X57" s="320"/>
      <c r="Y57" s="283">
        <f t="shared" si="23"/>
        <v>127189.03171093686</v>
      </c>
      <c r="Z57" s="283"/>
      <c r="AA57" s="283"/>
      <c r="AB57" s="283">
        <f t="shared" si="24"/>
        <v>238306.72142439429</v>
      </c>
      <c r="AC57" s="283"/>
      <c r="AD57" s="283"/>
      <c r="AE57" s="283">
        <f t="shared" si="25"/>
        <v>1069.7868895297568</v>
      </c>
      <c r="AF57" s="283"/>
      <c r="AG57" s="283"/>
      <c r="AH57" s="283">
        <f t="shared" si="26"/>
        <v>0</v>
      </c>
      <c r="AI57" s="283"/>
      <c r="AJ57" s="283"/>
      <c r="AK57" s="283">
        <f t="shared" si="27"/>
        <v>0</v>
      </c>
      <c r="AL57" s="283"/>
      <c r="AM57" s="283"/>
      <c r="AN57" s="283">
        <f t="shared" si="28"/>
        <v>0</v>
      </c>
      <c r="AO57" s="283"/>
      <c r="AP57" s="283"/>
      <c r="AQ57" s="283">
        <f t="shared" si="29"/>
        <v>0</v>
      </c>
      <c r="AR57" s="283"/>
      <c r="AS57" s="283"/>
      <c r="AT57" s="285">
        <f t="shared" si="30"/>
        <v>0</v>
      </c>
      <c r="AU57" s="283"/>
      <c r="AV57" s="285">
        <v>493046.39999999997</v>
      </c>
      <c r="AW57" s="265">
        <f t="shared" si="31"/>
        <v>0</v>
      </c>
    </row>
    <row r="58" spans="1:49" x14ac:dyDescent="0.25">
      <c r="A58" s="275">
        <v>1</v>
      </c>
      <c r="B58" s="276">
        <v>29646.43</v>
      </c>
      <c r="C58" s="275">
        <f t="shared" si="16"/>
        <v>355757.16000000003</v>
      </c>
      <c r="D58" s="1096" t="s">
        <v>482</v>
      </c>
      <c r="E58" s="293"/>
      <c r="F58" s="320"/>
      <c r="G58" s="281">
        <f t="shared" si="17"/>
        <v>0</v>
      </c>
      <c r="H58" s="281"/>
      <c r="I58" s="286"/>
      <c r="J58" s="281">
        <f t="shared" si="18"/>
        <v>21678.954345280279</v>
      </c>
      <c r="K58" s="321">
        <v>100</v>
      </c>
      <c r="L58" s="321">
        <v>100</v>
      </c>
      <c r="M58" s="281">
        <f t="shared" si="19"/>
        <v>355757.16000000003</v>
      </c>
      <c r="N58" s="283"/>
      <c r="O58" s="283"/>
      <c r="P58" s="321">
        <f t="shared" si="20"/>
        <v>0</v>
      </c>
      <c r="Q58" s="321"/>
      <c r="R58" s="320"/>
      <c r="S58" s="283">
        <f t="shared" si="21"/>
        <v>463.14222631907268</v>
      </c>
      <c r="T58" s="283"/>
      <c r="U58" s="320"/>
      <c r="V58" s="283">
        <f t="shared" si="22"/>
        <v>0</v>
      </c>
      <c r="W58" s="283"/>
      <c r="X58" s="320"/>
      <c r="Y58" s="283">
        <f t="shared" si="23"/>
        <v>91773.124607811449</v>
      </c>
      <c r="Z58" s="283"/>
      <c r="AA58" s="283"/>
      <c r="AB58" s="283">
        <f t="shared" si="24"/>
        <v>171949.98771485541</v>
      </c>
      <c r="AC58" s="283"/>
      <c r="AD58" s="283"/>
      <c r="AE58" s="283">
        <f t="shared" si="25"/>
        <v>771.90371053178774</v>
      </c>
      <c r="AF58" s="283"/>
      <c r="AG58" s="283"/>
      <c r="AH58" s="283">
        <f t="shared" si="26"/>
        <v>0</v>
      </c>
      <c r="AI58" s="283"/>
      <c r="AJ58" s="283"/>
      <c r="AK58" s="283">
        <f t="shared" si="27"/>
        <v>0</v>
      </c>
      <c r="AL58" s="283"/>
      <c r="AM58" s="283"/>
      <c r="AN58" s="283">
        <f t="shared" si="28"/>
        <v>0</v>
      </c>
      <c r="AO58" s="283"/>
      <c r="AP58" s="283"/>
      <c r="AQ58" s="283">
        <f t="shared" si="29"/>
        <v>0</v>
      </c>
      <c r="AR58" s="283"/>
      <c r="AS58" s="283"/>
      <c r="AT58" s="285">
        <f t="shared" si="30"/>
        <v>0</v>
      </c>
      <c r="AU58" s="283"/>
      <c r="AV58" s="285">
        <v>355757.16000000003</v>
      </c>
      <c r="AW58" s="265">
        <f t="shared" si="31"/>
        <v>0</v>
      </c>
    </row>
    <row r="59" spans="1:49" x14ac:dyDescent="0.25">
      <c r="A59" s="275">
        <v>2.5</v>
      </c>
      <c r="B59" s="276">
        <v>25892.25</v>
      </c>
      <c r="C59" s="275">
        <f t="shared" si="16"/>
        <v>776767.5</v>
      </c>
      <c r="D59" s="1096" t="s">
        <v>764</v>
      </c>
      <c r="E59" s="293"/>
      <c r="F59" s="320"/>
      <c r="G59" s="281">
        <f t="shared" si="17"/>
        <v>0</v>
      </c>
      <c r="H59" s="281"/>
      <c r="I59" s="286"/>
      <c r="J59" s="281">
        <f t="shared" si="18"/>
        <v>47334.274788446979</v>
      </c>
      <c r="K59" s="321">
        <v>100</v>
      </c>
      <c r="L59" s="321">
        <v>100</v>
      </c>
      <c r="M59" s="281">
        <f t="shared" si="19"/>
        <v>776767.5</v>
      </c>
      <c r="N59" s="283"/>
      <c r="O59" s="283"/>
      <c r="P59" s="321">
        <f t="shared" si="20"/>
        <v>0</v>
      </c>
      <c r="Q59" s="321"/>
      <c r="R59" s="320"/>
      <c r="S59" s="283">
        <f t="shared" si="21"/>
        <v>1011.2342623892665</v>
      </c>
      <c r="T59" s="283"/>
      <c r="U59" s="320"/>
      <c r="V59" s="283">
        <f t="shared" si="22"/>
        <v>0</v>
      </c>
      <c r="W59" s="283"/>
      <c r="X59" s="320"/>
      <c r="Y59" s="283">
        <f t="shared" si="23"/>
        <v>200379.32776615984</v>
      </c>
      <c r="Z59" s="283"/>
      <c r="AA59" s="283"/>
      <c r="AB59" s="283">
        <f t="shared" si="24"/>
        <v>375439.1396712829</v>
      </c>
      <c r="AC59" s="283"/>
      <c r="AD59" s="283"/>
      <c r="AE59" s="283">
        <f t="shared" si="25"/>
        <v>1685.3904373154439</v>
      </c>
      <c r="AF59" s="283"/>
      <c r="AG59" s="283"/>
      <c r="AH59" s="283">
        <f t="shared" si="26"/>
        <v>0</v>
      </c>
      <c r="AI59" s="283"/>
      <c r="AJ59" s="283"/>
      <c r="AK59" s="283">
        <f t="shared" si="27"/>
        <v>0</v>
      </c>
      <c r="AL59" s="283"/>
      <c r="AM59" s="283"/>
      <c r="AN59" s="283">
        <f t="shared" si="28"/>
        <v>0</v>
      </c>
      <c r="AO59" s="283"/>
      <c r="AP59" s="283"/>
      <c r="AQ59" s="283">
        <f t="shared" si="29"/>
        <v>0</v>
      </c>
      <c r="AR59" s="283"/>
      <c r="AS59" s="283"/>
      <c r="AT59" s="285">
        <f t="shared" si="30"/>
        <v>0</v>
      </c>
      <c r="AU59" s="283"/>
      <c r="AV59" s="285">
        <v>776767.5</v>
      </c>
      <c r="AW59" s="265">
        <f t="shared" si="31"/>
        <v>0</v>
      </c>
    </row>
    <row r="60" spans="1:49" x14ac:dyDescent="0.25">
      <c r="A60" s="275"/>
      <c r="B60" s="276"/>
      <c r="C60" s="275">
        <f t="shared" si="16"/>
        <v>0</v>
      </c>
      <c r="D60" s="1096" t="s">
        <v>765</v>
      </c>
      <c r="E60" s="293"/>
      <c r="F60" s="320"/>
      <c r="G60" s="281">
        <f t="shared" si="17"/>
        <v>0</v>
      </c>
      <c r="H60" s="281"/>
      <c r="I60" s="286"/>
      <c r="J60" s="281">
        <f t="shared" si="18"/>
        <v>0</v>
      </c>
      <c r="K60" s="321">
        <v>100</v>
      </c>
      <c r="L60" s="321">
        <v>100</v>
      </c>
      <c r="M60" s="281">
        <f t="shared" si="19"/>
        <v>0</v>
      </c>
      <c r="N60" s="283"/>
      <c r="O60" s="283"/>
      <c r="P60" s="321">
        <f t="shared" si="20"/>
        <v>0</v>
      </c>
      <c r="Q60" s="321"/>
      <c r="R60" s="320"/>
      <c r="S60" s="283">
        <f t="shared" si="21"/>
        <v>0</v>
      </c>
      <c r="T60" s="283"/>
      <c r="U60" s="320"/>
      <c r="V60" s="283">
        <f t="shared" si="22"/>
        <v>0</v>
      </c>
      <c r="W60" s="283"/>
      <c r="X60" s="320"/>
      <c r="Y60" s="283">
        <f t="shared" si="23"/>
        <v>0</v>
      </c>
      <c r="Z60" s="283"/>
      <c r="AA60" s="283"/>
      <c r="AB60" s="283">
        <f t="shared" si="24"/>
        <v>0</v>
      </c>
      <c r="AC60" s="283"/>
      <c r="AD60" s="283"/>
      <c r="AE60" s="283">
        <f t="shared" si="25"/>
        <v>0</v>
      </c>
      <c r="AF60" s="283"/>
      <c r="AG60" s="283"/>
      <c r="AH60" s="283">
        <f t="shared" si="26"/>
        <v>0</v>
      </c>
      <c r="AI60" s="283"/>
      <c r="AJ60" s="283"/>
      <c r="AK60" s="283">
        <f t="shared" si="27"/>
        <v>0</v>
      </c>
      <c r="AL60" s="283"/>
      <c r="AM60" s="283"/>
      <c r="AN60" s="283">
        <f t="shared" si="28"/>
        <v>0</v>
      </c>
      <c r="AO60" s="283"/>
      <c r="AP60" s="283"/>
      <c r="AQ60" s="283">
        <f t="shared" si="29"/>
        <v>0</v>
      </c>
      <c r="AR60" s="283"/>
      <c r="AS60" s="283"/>
      <c r="AT60" s="285">
        <f t="shared" si="30"/>
        <v>0</v>
      </c>
      <c r="AU60" s="283"/>
      <c r="AV60" s="285">
        <v>0</v>
      </c>
      <c r="AW60" s="265">
        <f t="shared" si="31"/>
        <v>0</v>
      </c>
    </row>
    <row r="61" spans="1:49" x14ac:dyDescent="0.25">
      <c r="A61" s="275">
        <v>1</v>
      </c>
      <c r="B61" s="276">
        <v>25861.78</v>
      </c>
      <c r="C61" s="275">
        <f t="shared" si="16"/>
        <v>310341.36</v>
      </c>
      <c r="D61" s="1096" t="s">
        <v>778</v>
      </c>
      <c r="E61" s="293"/>
      <c r="F61" s="320"/>
      <c r="G61" s="281">
        <f t="shared" si="17"/>
        <v>0</v>
      </c>
      <c r="H61" s="281"/>
      <c r="I61" s="286"/>
      <c r="J61" s="281">
        <f t="shared" si="18"/>
        <v>18911.428725404123</v>
      </c>
      <c r="K61" s="321">
        <v>100</v>
      </c>
      <c r="L61" s="321">
        <v>100</v>
      </c>
      <c r="M61" s="281">
        <f t="shared" si="19"/>
        <v>310341.36</v>
      </c>
      <c r="N61" s="283"/>
      <c r="O61" s="283"/>
      <c r="P61" s="321">
        <f t="shared" si="20"/>
        <v>0</v>
      </c>
      <c r="Q61" s="321"/>
      <c r="R61" s="320"/>
      <c r="S61" s="283">
        <f t="shared" si="21"/>
        <v>404.01769676059024</v>
      </c>
      <c r="T61" s="283"/>
      <c r="U61" s="320"/>
      <c r="V61" s="283">
        <f t="shared" si="22"/>
        <v>0</v>
      </c>
      <c r="W61" s="283"/>
      <c r="X61" s="320"/>
      <c r="Y61" s="283">
        <f t="shared" si="23"/>
        <v>80057.408548678723</v>
      </c>
      <c r="Z61" s="283"/>
      <c r="AA61" s="283"/>
      <c r="AB61" s="283">
        <f t="shared" si="24"/>
        <v>149998.92915552709</v>
      </c>
      <c r="AC61" s="283"/>
      <c r="AD61" s="283"/>
      <c r="AE61" s="283">
        <f t="shared" si="25"/>
        <v>673.36282793431701</v>
      </c>
      <c r="AF61" s="283"/>
      <c r="AG61" s="283"/>
      <c r="AH61" s="283">
        <f t="shared" si="26"/>
        <v>0</v>
      </c>
      <c r="AI61" s="283"/>
      <c r="AJ61" s="283"/>
      <c r="AK61" s="283">
        <f t="shared" si="27"/>
        <v>0</v>
      </c>
      <c r="AL61" s="283"/>
      <c r="AM61" s="283"/>
      <c r="AN61" s="283">
        <f t="shared" si="28"/>
        <v>0</v>
      </c>
      <c r="AO61" s="283"/>
      <c r="AP61" s="283"/>
      <c r="AQ61" s="283">
        <f t="shared" si="29"/>
        <v>0</v>
      </c>
      <c r="AR61" s="283"/>
      <c r="AS61" s="283"/>
      <c r="AT61" s="285">
        <f t="shared" si="30"/>
        <v>0</v>
      </c>
      <c r="AU61" s="283"/>
      <c r="AV61" s="285">
        <v>310341.36</v>
      </c>
      <c r="AW61" s="265">
        <f t="shared" si="31"/>
        <v>0</v>
      </c>
    </row>
    <row r="62" spans="1:49" x14ac:dyDescent="0.25">
      <c r="A62" s="289">
        <v>1</v>
      </c>
      <c r="B62" s="276">
        <v>41007.85</v>
      </c>
      <c r="C62" s="275">
        <f>A62*12*B62</f>
        <v>492094.19999999995</v>
      </c>
      <c r="D62" s="1096" t="s">
        <v>483</v>
      </c>
      <c r="E62" s="293"/>
      <c r="F62" s="320"/>
      <c r="G62" s="281">
        <f t="shared" si="17"/>
        <v>0</v>
      </c>
      <c r="H62" s="281"/>
      <c r="I62" s="286"/>
      <c r="J62" s="281">
        <f t="shared" si="18"/>
        <v>29986.993643015423</v>
      </c>
      <c r="K62" s="321">
        <v>100</v>
      </c>
      <c r="L62" s="321">
        <v>100</v>
      </c>
      <c r="M62" s="281">
        <f t="shared" si="19"/>
        <v>492094.19999999995</v>
      </c>
      <c r="N62" s="283"/>
      <c r="O62" s="283"/>
      <c r="P62" s="321">
        <f t="shared" si="20"/>
        <v>0</v>
      </c>
      <c r="Q62" s="321"/>
      <c r="R62" s="320"/>
      <c r="S62" s="283">
        <f t="shared" si="21"/>
        <v>640.63251276995516</v>
      </c>
      <c r="T62" s="283"/>
      <c r="U62" s="320"/>
      <c r="V62" s="283">
        <f t="shared" si="22"/>
        <v>0</v>
      </c>
      <c r="W62" s="283"/>
      <c r="X62" s="320"/>
      <c r="Y62" s="283">
        <f t="shared" si="23"/>
        <v>126943.39682546734</v>
      </c>
      <c r="Z62" s="283"/>
      <c r="AA62" s="283"/>
      <c r="AB62" s="283">
        <f t="shared" si="24"/>
        <v>237846.48956763535</v>
      </c>
      <c r="AC62" s="283"/>
      <c r="AD62" s="283"/>
      <c r="AE62" s="283">
        <f t="shared" si="25"/>
        <v>1067.7208546165919</v>
      </c>
      <c r="AF62" s="283"/>
      <c r="AG62" s="283"/>
      <c r="AH62" s="283">
        <f t="shared" si="26"/>
        <v>0</v>
      </c>
      <c r="AI62" s="283"/>
      <c r="AJ62" s="283"/>
      <c r="AK62" s="283">
        <f t="shared" si="27"/>
        <v>0</v>
      </c>
      <c r="AL62" s="283"/>
      <c r="AM62" s="283"/>
      <c r="AN62" s="283">
        <f t="shared" si="28"/>
        <v>0</v>
      </c>
      <c r="AO62" s="283"/>
      <c r="AP62" s="283"/>
      <c r="AQ62" s="283">
        <f t="shared" si="29"/>
        <v>0</v>
      </c>
      <c r="AR62" s="283"/>
      <c r="AS62" s="283"/>
      <c r="AT62" s="285">
        <f t="shared" si="30"/>
        <v>0</v>
      </c>
      <c r="AU62" s="283"/>
      <c r="AV62" s="285">
        <v>492094.19999999995</v>
      </c>
      <c r="AW62" s="265">
        <f t="shared" si="31"/>
        <v>0</v>
      </c>
    </row>
    <row r="63" spans="1:49" x14ac:dyDescent="0.25">
      <c r="A63" s="289">
        <v>1</v>
      </c>
      <c r="B63" s="276">
        <v>13368.39</v>
      </c>
      <c r="C63" s="275">
        <f t="shared" ref="C63:C109" si="32">A63*12*B63</f>
        <v>160420.68</v>
      </c>
      <c r="D63" s="1097" t="s">
        <v>474</v>
      </c>
      <c r="E63" s="293"/>
      <c r="F63" s="320"/>
      <c r="G63" s="281">
        <f t="shared" si="17"/>
        <v>0</v>
      </c>
      <c r="H63" s="281"/>
      <c r="I63" s="286"/>
      <c r="J63" s="281">
        <f t="shared" si="18"/>
        <v>9775.636273234295</v>
      </c>
      <c r="K63" s="321">
        <v>100</v>
      </c>
      <c r="L63" s="321">
        <v>100</v>
      </c>
      <c r="M63" s="281">
        <f t="shared" si="19"/>
        <v>160420.68</v>
      </c>
      <c r="N63" s="283"/>
      <c r="O63" s="283"/>
      <c r="P63" s="321">
        <f t="shared" si="20"/>
        <v>0</v>
      </c>
      <c r="Q63" s="321"/>
      <c r="R63" s="320"/>
      <c r="S63" s="283">
        <f t="shared" si="21"/>
        <v>208.84355745031112</v>
      </c>
      <c r="T63" s="283"/>
      <c r="U63" s="320"/>
      <c r="V63" s="283">
        <f t="shared" si="22"/>
        <v>0</v>
      </c>
      <c r="W63" s="283"/>
      <c r="X63" s="320"/>
      <c r="Y63" s="283">
        <f t="shared" si="23"/>
        <v>41383.023901219145</v>
      </c>
      <c r="Z63" s="283"/>
      <c r="AA63" s="283"/>
      <c r="AB63" s="283">
        <f t="shared" si="24"/>
        <v>77536.974815092253</v>
      </c>
      <c r="AC63" s="283"/>
      <c r="AD63" s="283"/>
      <c r="AE63" s="283">
        <f t="shared" si="25"/>
        <v>348.07259575051853</v>
      </c>
      <c r="AF63" s="283"/>
      <c r="AG63" s="283"/>
      <c r="AH63" s="283">
        <f t="shared" si="26"/>
        <v>0</v>
      </c>
      <c r="AI63" s="283"/>
      <c r="AJ63" s="283"/>
      <c r="AK63" s="283">
        <f t="shared" si="27"/>
        <v>0</v>
      </c>
      <c r="AL63" s="283"/>
      <c r="AM63" s="283"/>
      <c r="AN63" s="283">
        <f t="shared" si="28"/>
        <v>0</v>
      </c>
      <c r="AO63" s="283"/>
      <c r="AP63" s="283"/>
      <c r="AQ63" s="283">
        <f t="shared" si="29"/>
        <v>0</v>
      </c>
      <c r="AR63" s="283"/>
      <c r="AS63" s="283"/>
      <c r="AT63" s="285">
        <f t="shared" si="30"/>
        <v>0</v>
      </c>
      <c r="AU63" s="283"/>
      <c r="AV63" s="285">
        <v>160420.68</v>
      </c>
      <c r="AW63" s="265">
        <f t="shared" si="31"/>
        <v>0</v>
      </c>
    </row>
    <row r="64" spans="1:49" x14ac:dyDescent="0.25">
      <c r="A64" s="289">
        <v>1</v>
      </c>
      <c r="B64" s="276">
        <v>12993.47</v>
      </c>
      <c r="C64" s="275">
        <f t="shared" si="32"/>
        <v>155921.63999999998</v>
      </c>
      <c r="D64" s="1096" t="s">
        <v>766</v>
      </c>
      <c r="E64" s="293"/>
      <c r="F64" s="320"/>
      <c r="G64" s="281">
        <f t="shared" si="17"/>
        <v>0</v>
      </c>
      <c r="H64" s="281"/>
      <c r="I64" s="286"/>
      <c r="J64" s="281">
        <f t="shared" si="18"/>
        <v>9501.4759927845917</v>
      </c>
      <c r="K64" s="321">
        <v>100</v>
      </c>
      <c r="L64" s="321">
        <v>100</v>
      </c>
      <c r="M64" s="281">
        <f t="shared" si="19"/>
        <v>155921.63999999998</v>
      </c>
      <c r="N64" s="283"/>
      <c r="O64" s="283"/>
      <c r="P64" s="321">
        <f t="shared" si="20"/>
        <v>0</v>
      </c>
      <c r="Q64" s="321"/>
      <c r="R64" s="320"/>
      <c r="S64" s="283">
        <f t="shared" si="21"/>
        <v>202.98648516567022</v>
      </c>
      <c r="T64" s="283"/>
      <c r="U64" s="320"/>
      <c r="V64" s="283">
        <f t="shared" si="22"/>
        <v>0</v>
      </c>
      <c r="W64" s="283"/>
      <c r="X64" s="320"/>
      <c r="Y64" s="283">
        <f t="shared" si="23"/>
        <v>40222.426153768247</v>
      </c>
      <c r="Z64" s="283"/>
      <c r="AA64" s="283"/>
      <c r="AB64" s="283">
        <f t="shared" si="24"/>
        <v>75362.430042111038</v>
      </c>
      <c r="AC64" s="283"/>
      <c r="AD64" s="283"/>
      <c r="AE64" s="283">
        <f t="shared" si="25"/>
        <v>338.31080860945031</v>
      </c>
      <c r="AF64" s="283"/>
      <c r="AG64" s="283"/>
      <c r="AH64" s="283">
        <f t="shared" si="26"/>
        <v>0</v>
      </c>
      <c r="AI64" s="283"/>
      <c r="AJ64" s="283"/>
      <c r="AK64" s="283">
        <f t="shared" si="27"/>
        <v>0</v>
      </c>
      <c r="AL64" s="283"/>
      <c r="AM64" s="283"/>
      <c r="AN64" s="283">
        <f t="shared" si="28"/>
        <v>0</v>
      </c>
      <c r="AO64" s="283"/>
      <c r="AP64" s="283"/>
      <c r="AQ64" s="283">
        <f t="shared" si="29"/>
        <v>0</v>
      </c>
      <c r="AR64" s="283"/>
      <c r="AS64" s="283"/>
      <c r="AT64" s="285">
        <f t="shared" si="30"/>
        <v>0</v>
      </c>
      <c r="AU64" s="283"/>
      <c r="AV64" s="285">
        <v>155921.63999999998</v>
      </c>
      <c r="AW64" s="265">
        <f t="shared" si="31"/>
        <v>0</v>
      </c>
    </row>
    <row r="65" spans="1:49" x14ac:dyDescent="0.25">
      <c r="A65" s="289">
        <v>1</v>
      </c>
      <c r="B65" s="276">
        <v>13078.17</v>
      </c>
      <c r="C65" s="275">
        <f t="shared" si="32"/>
        <v>156938.04</v>
      </c>
      <c r="D65" s="1096" t="s">
        <v>767</v>
      </c>
      <c r="E65" s="293"/>
      <c r="F65" s="320"/>
      <c r="G65" s="281">
        <f t="shared" si="17"/>
        <v>0</v>
      </c>
      <c r="H65" s="281"/>
      <c r="I65" s="286"/>
      <c r="J65" s="281">
        <f t="shared" si="18"/>
        <v>9563.4128746636325</v>
      </c>
      <c r="K65" s="321">
        <v>100</v>
      </c>
      <c r="L65" s="321">
        <v>100</v>
      </c>
      <c r="M65" s="281">
        <f t="shared" si="19"/>
        <v>156938.04</v>
      </c>
      <c r="N65" s="283"/>
      <c r="O65" s="283"/>
      <c r="P65" s="321">
        <f t="shared" si="20"/>
        <v>0</v>
      </c>
      <c r="Q65" s="321"/>
      <c r="R65" s="320"/>
      <c r="S65" s="283">
        <f t="shared" si="21"/>
        <v>204.30968484162534</v>
      </c>
      <c r="T65" s="283"/>
      <c r="U65" s="320"/>
      <c r="V65" s="283">
        <f t="shared" si="22"/>
        <v>0</v>
      </c>
      <c r="W65" s="283"/>
      <c r="X65" s="320"/>
      <c r="Y65" s="283">
        <f t="shared" si="23"/>
        <v>40484.622433532175</v>
      </c>
      <c r="Z65" s="283"/>
      <c r="AA65" s="283"/>
      <c r="AB65" s="283">
        <f t="shared" si="24"/>
        <v>75853.692024057891</v>
      </c>
      <c r="AC65" s="283"/>
      <c r="AD65" s="283"/>
      <c r="AE65" s="283">
        <f t="shared" si="25"/>
        <v>340.51614140270885</v>
      </c>
      <c r="AF65" s="283"/>
      <c r="AG65" s="283"/>
      <c r="AH65" s="283">
        <f t="shared" si="26"/>
        <v>0</v>
      </c>
      <c r="AI65" s="283"/>
      <c r="AJ65" s="283"/>
      <c r="AK65" s="283">
        <f t="shared" si="27"/>
        <v>0</v>
      </c>
      <c r="AL65" s="283"/>
      <c r="AM65" s="283"/>
      <c r="AN65" s="283">
        <f t="shared" si="28"/>
        <v>0</v>
      </c>
      <c r="AO65" s="283"/>
      <c r="AP65" s="283"/>
      <c r="AQ65" s="283">
        <f t="shared" si="29"/>
        <v>0</v>
      </c>
      <c r="AR65" s="283"/>
      <c r="AS65" s="283"/>
      <c r="AT65" s="285">
        <f t="shared" si="30"/>
        <v>0</v>
      </c>
      <c r="AU65" s="283"/>
      <c r="AV65" s="285">
        <v>156938.04</v>
      </c>
      <c r="AW65" s="265">
        <f t="shared" si="31"/>
        <v>0</v>
      </c>
    </row>
    <row r="66" spans="1:49" x14ac:dyDescent="0.25">
      <c r="A66" s="289">
        <v>3</v>
      </c>
      <c r="B66" s="276">
        <v>14376.37</v>
      </c>
      <c r="C66" s="275">
        <f t="shared" si="32"/>
        <v>517549.32</v>
      </c>
      <c r="D66" s="1096" t="s">
        <v>768</v>
      </c>
      <c r="E66" s="293"/>
      <c r="F66" s="320"/>
      <c r="G66" s="281">
        <f t="shared" si="17"/>
        <v>0</v>
      </c>
      <c r="H66" s="281"/>
      <c r="I66" s="286"/>
      <c r="J66" s="281">
        <f t="shared" si="18"/>
        <v>31538.165190296811</v>
      </c>
      <c r="K66" s="321">
        <v>100</v>
      </c>
      <c r="L66" s="321">
        <v>100</v>
      </c>
      <c r="M66" s="281">
        <f t="shared" si="19"/>
        <v>517549.32</v>
      </c>
      <c r="N66" s="283"/>
      <c r="O66" s="283"/>
      <c r="P66" s="321">
        <f t="shared" si="20"/>
        <v>0</v>
      </c>
      <c r="Q66" s="321"/>
      <c r="R66" s="320"/>
      <c r="S66" s="283">
        <f t="shared" si="21"/>
        <v>673.77124411135435</v>
      </c>
      <c r="T66" s="283"/>
      <c r="U66" s="320"/>
      <c r="V66" s="283">
        <f t="shared" si="22"/>
        <v>0</v>
      </c>
      <c r="W66" s="283"/>
      <c r="X66" s="320"/>
      <c r="Y66" s="283">
        <f t="shared" si="23"/>
        <v>133509.94322938737</v>
      </c>
      <c r="Z66" s="283"/>
      <c r="AA66" s="283"/>
      <c r="AB66" s="283">
        <f t="shared" si="24"/>
        <v>250149.8472042889</v>
      </c>
      <c r="AC66" s="283"/>
      <c r="AD66" s="283"/>
      <c r="AE66" s="283">
        <f t="shared" si="25"/>
        <v>1122.952073518924</v>
      </c>
      <c r="AF66" s="283"/>
      <c r="AG66" s="283"/>
      <c r="AH66" s="283">
        <f t="shared" si="26"/>
        <v>0</v>
      </c>
      <c r="AI66" s="283"/>
      <c r="AJ66" s="283"/>
      <c r="AK66" s="283">
        <f t="shared" si="27"/>
        <v>0</v>
      </c>
      <c r="AL66" s="283"/>
      <c r="AM66" s="283"/>
      <c r="AN66" s="283">
        <f t="shared" si="28"/>
        <v>0</v>
      </c>
      <c r="AO66" s="283"/>
      <c r="AP66" s="283"/>
      <c r="AQ66" s="283">
        <f t="shared" si="29"/>
        <v>0</v>
      </c>
      <c r="AR66" s="283"/>
      <c r="AS66" s="283"/>
      <c r="AT66" s="285">
        <f t="shared" si="30"/>
        <v>0</v>
      </c>
      <c r="AU66" s="283"/>
      <c r="AV66" s="285">
        <v>517549.32</v>
      </c>
      <c r="AW66" s="265">
        <f t="shared" si="31"/>
        <v>0</v>
      </c>
    </row>
    <row r="67" spans="1:49" x14ac:dyDescent="0.25">
      <c r="A67" s="289">
        <v>4.8</v>
      </c>
      <c r="B67" s="276">
        <v>14875</v>
      </c>
      <c r="C67" s="275">
        <f t="shared" si="32"/>
        <v>856799.99999999988</v>
      </c>
      <c r="D67" s="1096" t="s">
        <v>769</v>
      </c>
      <c r="E67" s="293"/>
      <c r="F67" s="320"/>
      <c r="G67" s="281">
        <f t="shared" si="17"/>
        <v>0</v>
      </c>
      <c r="H67" s="281"/>
      <c r="I67" s="286"/>
      <c r="J67" s="281">
        <f t="shared" si="18"/>
        <v>52211.255798860489</v>
      </c>
      <c r="K67" s="321">
        <v>100</v>
      </c>
      <c r="L67" s="321">
        <v>100</v>
      </c>
      <c r="M67" s="281">
        <f t="shared" si="19"/>
        <v>856799.99999999988</v>
      </c>
      <c r="N67" s="283"/>
      <c r="O67" s="283"/>
      <c r="P67" s="321">
        <f t="shared" si="20"/>
        <v>0</v>
      </c>
      <c r="Q67" s="321"/>
      <c r="R67" s="320"/>
      <c r="S67" s="283">
        <f t="shared" si="21"/>
        <v>1115.4245202266102</v>
      </c>
      <c r="T67" s="283"/>
      <c r="U67" s="320"/>
      <c r="V67" s="283">
        <f t="shared" si="22"/>
        <v>0</v>
      </c>
      <c r="W67" s="283"/>
      <c r="X67" s="320"/>
      <c r="Y67" s="283">
        <f t="shared" si="23"/>
        <v>221024.96310677999</v>
      </c>
      <c r="Z67" s="283"/>
      <c r="AA67" s="283"/>
      <c r="AB67" s="283">
        <f t="shared" si="24"/>
        <v>414121.67073204677</v>
      </c>
      <c r="AC67" s="283"/>
      <c r="AD67" s="283"/>
      <c r="AE67" s="283">
        <f t="shared" si="25"/>
        <v>1859.0408670443501</v>
      </c>
      <c r="AF67" s="283"/>
      <c r="AG67" s="283"/>
      <c r="AH67" s="283">
        <f t="shared" si="26"/>
        <v>0</v>
      </c>
      <c r="AI67" s="283"/>
      <c r="AJ67" s="283"/>
      <c r="AK67" s="283">
        <f t="shared" si="27"/>
        <v>0</v>
      </c>
      <c r="AL67" s="283"/>
      <c r="AM67" s="283"/>
      <c r="AN67" s="283">
        <f t="shared" si="28"/>
        <v>0</v>
      </c>
      <c r="AO67" s="283"/>
      <c r="AP67" s="283"/>
      <c r="AQ67" s="283">
        <f t="shared" si="29"/>
        <v>0</v>
      </c>
      <c r="AR67" s="283"/>
      <c r="AS67" s="283"/>
      <c r="AT67" s="285">
        <f t="shared" si="30"/>
        <v>0</v>
      </c>
      <c r="AU67" s="283"/>
      <c r="AV67" s="285">
        <v>856799.99999999988</v>
      </c>
      <c r="AW67" s="265">
        <f t="shared" si="31"/>
        <v>0</v>
      </c>
    </row>
    <row r="68" spans="1:49" x14ac:dyDescent="0.25">
      <c r="A68" s="289">
        <v>4</v>
      </c>
      <c r="B68" s="276">
        <v>13446.8</v>
      </c>
      <c r="C68" s="275">
        <f t="shared" si="32"/>
        <v>645446.39999999991</v>
      </c>
      <c r="D68" s="1096" t="s">
        <v>471</v>
      </c>
      <c r="E68" s="293"/>
      <c r="F68" s="320"/>
      <c r="G68" s="281">
        <f t="shared" si="17"/>
        <v>0</v>
      </c>
      <c r="H68" s="281"/>
      <c r="I68" s="286"/>
      <c r="J68" s="281">
        <f t="shared" si="18"/>
        <v>39331.894368409929</v>
      </c>
      <c r="K68" s="321">
        <v>100</v>
      </c>
      <c r="L68" s="321">
        <v>100</v>
      </c>
      <c r="M68" s="281">
        <f t="shared" si="19"/>
        <v>645446.39999999991</v>
      </c>
      <c r="N68" s="283"/>
      <c r="O68" s="283"/>
      <c r="P68" s="321">
        <f t="shared" si="20"/>
        <v>0</v>
      </c>
      <c r="Q68" s="321"/>
      <c r="R68" s="320"/>
      <c r="S68" s="283">
        <f t="shared" si="21"/>
        <v>840.27397415031828</v>
      </c>
      <c r="T68" s="283"/>
      <c r="U68" s="320"/>
      <c r="V68" s="283">
        <f t="shared" si="22"/>
        <v>0</v>
      </c>
      <c r="W68" s="283"/>
      <c r="X68" s="320"/>
      <c r="Y68" s="283">
        <f t="shared" si="23"/>
        <v>166502.99573693273</v>
      </c>
      <c r="Z68" s="283"/>
      <c r="AA68" s="283"/>
      <c r="AB68" s="283">
        <f t="shared" si="24"/>
        <v>311967.01859942218</v>
      </c>
      <c r="AC68" s="283"/>
      <c r="AD68" s="283"/>
      <c r="AE68" s="283">
        <f t="shared" si="25"/>
        <v>1400.4566235838636</v>
      </c>
      <c r="AF68" s="283"/>
      <c r="AG68" s="283"/>
      <c r="AH68" s="283">
        <f t="shared" si="26"/>
        <v>0</v>
      </c>
      <c r="AI68" s="283"/>
      <c r="AJ68" s="283"/>
      <c r="AK68" s="283">
        <f t="shared" si="27"/>
        <v>0</v>
      </c>
      <c r="AL68" s="283"/>
      <c r="AM68" s="283"/>
      <c r="AN68" s="283">
        <f t="shared" si="28"/>
        <v>0</v>
      </c>
      <c r="AO68" s="283"/>
      <c r="AP68" s="283"/>
      <c r="AQ68" s="283">
        <f t="shared" si="29"/>
        <v>0</v>
      </c>
      <c r="AR68" s="283"/>
      <c r="AS68" s="283"/>
      <c r="AT68" s="285">
        <f t="shared" si="30"/>
        <v>0</v>
      </c>
      <c r="AU68" s="283"/>
      <c r="AV68" s="285">
        <v>645446.39999999991</v>
      </c>
      <c r="AW68" s="265">
        <f t="shared" si="31"/>
        <v>0</v>
      </c>
    </row>
    <row r="69" spans="1:49" x14ac:dyDescent="0.25">
      <c r="A69" s="289">
        <v>1</v>
      </c>
      <c r="B69" s="276">
        <v>13366.66</v>
      </c>
      <c r="C69" s="275">
        <f t="shared" si="32"/>
        <v>160399.91999999998</v>
      </c>
      <c r="D69" s="1096" t="s">
        <v>770</v>
      </c>
      <c r="E69" s="293"/>
      <c r="F69" s="320"/>
      <c r="G69" s="281">
        <f t="shared" si="17"/>
        <v>0</v>
      </c>
      <c r="H69" s="281"/>
      <c r="I69" s="286"/>
      <c r="J69" s="281">
        <f t="shared" si="18"/>
        <v>9774.3712105937902</v>
      </c>
      <c r="K69" s="321">
        <v>100</v>
      </c>
      <c r="L69" s="321">
        <v>100</v>
      </c>
      <c r="M69" s="281">
        <f t="shared" si="19"/>
        <v>160399.91999999998</v>
      </c>
      <c r="N69" s="283"/>
      <c r="O69" s="283"/>
      <c r="P69" s="321">
        <f t="shared" si="20"/>
        <v>0</v>
      </c>
      <c r="Q69" s="321"/>
      <c r="R69" s="320"/>
      <c r="S69" s="283">
        <f t="shared" si="21"/>
        <v>208.81653105787424</v>
      </c>
      <c r="T69" s="283"/>
      <c r="U69" s="320"/>
      <c r="V69" s="283">
        <f t="shared" si="22"/>
        <v>0</v>
      </c>
      <c r="W69" s="283"/>
      <c r="X69" s="320"/>
      <c r="Y69" s="283">
        <f t="shared" si="23"/>
        <v>41377.668534465993</v>
      </c>
      <c r="Z69" s="283"/>
      <c r="AA69" s="283"/>
      <c r="AB69" s="283">
        <f t="shared" si="24"/>
        <v>77526.940774610935</v>
      </c>
      <c r="AC69" s="283"/>
      <c r="AD69" s="283"/>
      <c r="AE69" s="283">
        <f t="shared" si="25"/>
        <v>348.02755176312371</v>
      </c>
      <c r="AF69" s="283"/>
      <c r="AG69" s="283"/>
      <c r="AH69" s="283">
        <f t="shared" si="26"/>
        <v>0</v>
      </c>
      <c r="AI69" s="283"/>
      <c r="AJ69" s="283"/>
      <c r="AK69" s="283">
        <f t="shared" si="27"/>
        <v>0</v>
      </c>
      <c r="AL69" s="283"/>
      <c r="AM69" s="283"/>
      <c r="AN69" s="283">
        <f t="shared" si="28"/>
        <v>0</v>
      </c>
      <c r="AO69" s="283"/>
      <c r="AP69" s="283"/>
      <c r="AQ69" s="283">
        <f t="shared" si="29"/>
        <v>0</v>
      </c>
      <c r="AR69" s="283"/>
      <c r="AS69" s="283"/>
      <c r="AT69" s="285">
        <f t="shared" si="30"/>
        <v>0</v>
      </c>
      <c r="AU69" s="283"/>
      <c r="AV69" s="285">
        <v>160399.91999999998</v>
      </c>
      <c r="AW69" s="265">
        <f t="shared" si="31"/>
        <v>0</v>
      </c>
    </row>
    <row r="70" spans="1:49" x14ac:dyDescent="0.25">
      <c r="A70" s="289">
        <v>0.5</v>
      </c>
      <c r="B70" s="276">
        <v>5686.29</v>
      </c>
      <c r="C70" s="275">
        <f t="shared" si="32"/>
        <v>34117.74</v>
      </c>
      <c r="D70" s="1096" t="s">
        <v>479</v>
      </c>
      <c r="E70" s="293"/>
      <c r="F70" s="320"/>
      <c r="G70" s="281">
        <f t="shared" si="17"/>
        <v>0</v>
      </c>
      <c r="H70" s="281"/>
      <c r="I70" s="286"/>
      <c r="J70" s="281">
        <f t="shared" si="18"/>
        <v>2079.0500121603814</v>
      </c>
      <c r="K70" s="321">
        <v>100</v>
      </c>
      <c r="L70" s="321">
        <v>100</v>
      </c>
      <c r="M70" s="281">
        <f t="shared" si="19"/>
        <v>34117.74</v>
      </c>
      <c r="N70" s="283"/>
      <c r="O70" s="283"/>
      <c r="P70" s="321">
        <f t="shared" si="20"/>
        <v>0</v>
      </c>
      <c r="Q70" s="321"/>
      <c r="R70" s="320"/>
      <c r="S70" s="283">
        <f t="shared" si="21"/>
        <v>44.416157528847137</v>
      </c>
      <c r="T70" s="283"/>
      <c r="U70" s="320"/>
      <c r="V70" s="283">
        <f t="shared" si="22"/>
        <v>0</v>
      </c>
      <c r="W70" s="283"/>
      <c r="X70" s="320"/>
      <c r="Y70" s="283">
        <f t="shared" si="23"/>
        <v>8801.2047441488248</v>
      </c>
      <c r="Z70" s="283"/>
      <c r="AA70" s="283"/>
      <c r="AB70" s="283">
        <f t="shared" si="24"/>
        <v>16490.307528479905</v>
      </c>
      <c r="AC70" s="283"/>
      <c r="AD70" s="283"/>
      <c r="AE70" s="283">
        <f t="shared" si="25"/>
        <v>74.026929214745223</v>
      </c>
      <c r="AF70" s="283"/>
      <c r="AG70" s="283"/>
      <c r="AH70" s="283">
        <f t="shared" si="26"/>
        <v>0</v>
      </c>
      <c r="AI70" s="283"/>
      <c r="AJ70" s="283"/>
      <c r="AK70" s="283">
        <f t="shared" si="27"/>
        <v>0</v>
      </c>
      <c r="AL70" s="283"/>
      <c r="AM70" s="283"/>
      <c r="AN70" s="283">
        <f t="shared" si="28"/>
        <v>0</v>
      </c>
      <c r="AO70" s="283"/>
      <c r="AP70" s="283"/>
      <c r="AQ70" s="283">
        <f t="shared" si="29"/>
        <v>0</v>
      </c>
      <c r="AR70" s="283"/>
      <c r="AS70" s="283"/>
      <c r="AT70" s="285">
        <f t="shared" si="30"/>
        <v>0</v>
      </c>
      <c r="AU70" s="283"/>
      <c r="AV70" s="285">
        <v>34117.74</v>
      </c>
      <c r="AW70" s="265">
        <f t="shared" si="31"/>
        <v>0</v>
      </c>
    </row>
    <row r="71" spans="1:49" x14ac:dyDescent="0.25">
      <c r="A71" s="289">
        <v>1</v>
      </c>
      <c r="B71" s="276">
        <v>13030.09</v>
      </c>
      <c r="C71" s="275">
        <f t="shared" si="32"/>
        <v>156361.08000000002</v>
      </c>
      <c r="D71" s="1096" t="s">
        <v>771</v>
      </c>
      <c r="E71" s="293"/>
      <c r="F71" s="320"/>
      <c r="G71" s="281">
        <f t="shared" si="17"/>
        <v>0</v>
      </c>
      <c r="H71" s="281"/>
      <c r="I71" s="286"/>
      <c r="J71" s="281">
        <f t="shared" si="18"/>
        <v>9528.2543707587429</v>
      </c>
      <c r="K71" s="321">
        <v>100</v>
      </c>
      <c r="L71" s="321">
        <v>100</v>
      </c>
      <c r="M71" s="281">
        <f t="shared" si="19"/>
        <v>156361.08000000002</v>
      </c>
      <c r="N71" s="283"/>
      <c r="O71" s="283"/>
      <c r="P71" s="321">
        <f t="shared" si="20"/>
        <v>0</v>
      </c>
      <c r="Q71" s="321"/>
      <c r="R71" s="320"/>
      <c r="S71" s="283">
        <f t="shared" si="21"/>
        <v>203.55856984257079</v>
      </c>
      <c r="T71" s="283"/>
      <c r="U71" s="320"/>
      <c r="V71" s="283">
        <f t="shared" si="22"/>
        <v>0</v>
      </c>
      <c r="W71" s="283"/>
      <c r="X71" s="320"/>
      <c r="Y71" s="283">
        <f t="shared" si="23"/>
        <v>40335.786576022743</v>
      </c>
      <c r="Z71" s="283"/>
      <c r="AA71" s="283"/>
      <c r="AB71" s="283">
        <f t="shared" si="24"/>
        <v>75574.826899004707</v>
      </c>
      <c r="AC71" s="283"/>
      <c r="AD71" s="283"/>
      <c r="AE71" s="283">
        <f t="shared" si="25"/>
        <v>339.26428307095131</v>
      </c>
      <c r="AF71" s="283"/>
      <c r="AG71" s="283"/>
      <c r="AH71" s="283">
        <f t="shared" si="26"/>
        <v>0</v>
      </c>
      <c r="AI71" s="283"/>
      <c r="AJ71" s="283"/>
      <c r="AK71" s="283">
        <f t="shared" si="27"/>
        <v>0</v>
      </c>
      <c r="AL71" s="283"/>
      <c r="AM71" s="283"/>
      <c r="AN71" s="283">
        <f t="shared" si="28"/>
        <v>0</v>
      </c>
      <c r="AO71" s="283"/>
      <c r="AP71" s="283"/>
      <c r="AQ71" s="283">
        <f t="shared" si="29"/>
        <v>0</v>
      </c>
      <c r="AR71" s="283"/>
      <c r="AS71" s="283"/>
      <c r="AT71" s="285">
        <f t="shared" si="30"/>
        <v>0</v>
      </c>
      <c r="AU71" s="283"/>
      <c r="AV71" s="285">
        <v>156361.08000000002</v>
      </c>
      <c r="AW71" s="265">
        <f t="shared" si="31"/>
        <v>0</v>
      </c>
    </row>
    <row r="72" spans="1:49" x14ac:dyDescent="0.25">
      <c r="A72" s="289">
        <v>2</v>
      </c>
      <c r="B72" s="276">
        <v>13054.77</v>
      </c>
      <c r="C72" s="275">
        <f t="shared" si="32"/>
        <v>313314.48</v>
      </c>
      <c r="D72" s="1096" t="s">
        <v>772</v>
      </c>
      <c r="E72" s="293"/>
      <c r="F72" s="320"/>
      <c r="G72" s="281">
        <f t="shared" si="17"/>
        <v>0</v>
      </c>
      <c r="H72" s="281"/>
      <c r="I72" s="286"/>
      <c r="J72" s="281">
        <f t="shared" si="18"/>
        <v>19092.60324552633</v>
      </c>
      <c r="K72" s="321">
        <v>100</v>
      </c>
      <c r="L72" s="321">
        <v>100</v>
      </c>
      <c r="M72" s="281">
        <f t="shared" si="19"/>
        <v>313314.48</v>
      </c>
      <c r="N72" s="283"/>
      <c r="O72" s="283"/>
      <c r="P72" s="321">
        <f t="shared" si="20"/>
        <v>0</v>
      </c>
      <c r="Q72" s="321"/>
      <c r="R72" s="320"/>
      <c r="S72" s="283">
        <f t="shared" si="21"/>
        <v>407.88825109016091</v>
      </c>
      <c r="T72" s="283"/>
      <c r="U72" s="320"/>
      <c r="V72" s="283">
        <f t="shared" si="22"/>
        <v>0</v>
      </c>
      <c r="W72" s="283"/>
      <c r="X72" s="320"/>
      <c r="Y72" s="283">
        <f t="shared" si="23"/>
        <v>80824.371361834696</v>
      </c>
      <c r="Z72" s="283"/>
      <c r="AA72" s="283"/>
      <c r="AB72" s="283">
        <f t="shared" si="24"/>
        <v>151435.94295301408</v>
      </c>
      <c r="AC72" s="283"/>
      <c r="AD72" s="283"/>
      <c r="AE72" s="283">
        <f t="shared" si="25"/>
        <v>679.81375181693477</v>
      </c>
      <c r="AF72" s="283"/>
      <c r="AG72" s="283"/>
      <c r="AH72" s="283">
        <f t="shared" si="26"/>
        <v>0</v>
      </c>
      <c r="AI72" s="283"/>
      <c r="AJ72" s="283"/>
      <c r="AK72" s="283">
        <f t="shared" si="27"/>
        <v>0</v>
      </c>
      <c r="AL72" s="283"/>
      <c r="AM72" s="283"/>
      <c r="AN72" s="283">
        <f t="shared" si="28"/>
        <v>0</v>
      </c>
      <c r="AO72" s="283"/>
      <c r="AP72" s="283"/>
      <c r="AQ72" s="283">
        <f t="shared" si="29"/>
        <v>0</v>
      </c>
      <c r="AR72" s="283"/>
      <c r="AS72" s="283"/>
      <c r="AT72" s="285">
        <f t="shared" si="30"/>
        <v>0</v>
      </c>
      <c r="AU72" s="283"/>
      <c r="AV72" s="285">
        <v>313314.48</v>
      </c>
      <c r="AW72" s="265">
        <f t="shared" si="31"/>
        <v>0</v>
      </c>
    </row>
    <row r="73" spans="1:49" x14ac:dyDescent="0.25">
      <c r="A73" s="289">
        <v>2</v>
      </c>
      <c r="B73" s="276">
        <v>13368.39</v>
      </c>
      <c r="C73" s="275">
        <f t="shared" si="32"/>
        <v>320841.36</v>
      </c>
      <c r="D73" s="1096" t="s">
        <v>773</v>
      </c>
      <c r="E73" s="293"/>
      <c r="F73" s="320"/>
      <c r="G73" s="281">
        <f t="shared" si="17"/>
        <v>0</v>
      </c>
      <c r="H73" s="281"/>
      <c r="I73" s="286"/>
      <c r="J73" s="281">
        <f t="shared" si="18"/>
        <v>19551.27254646859</v>
      </c>
      <c r="K73" s="321">
        <v>100</v>
      </c>
      <c r="L73" s="321">
        <v>100</v>
      </c>
      <c r="M73" s="281">
        <f t="shared" si="19"/>
        <v>320841.36</v>
      </c>
      <c r="N73" s="283"/>
      <c r="O73" s="283"/>
      <c r="P73" s="321">
        <f t="shared" si="20"/>
        <v>0</v>
      </c>
      <c r="Q73" s="321"/>
      <c r="R73" s="320"/>
      <c r="S73" s="283">
        <f t="shared" si="21"/>
        <v>417.68711490062225</v>
      </c>
      <c r="T73" s="283"/>
      <c r="U73" s="320"/>
      <c r="V73" s="283">
        <f t="shared" si="22"/>
        <v>0</v>
      </c>
      <c r="W73" s="283"/>
      <c r="X73" s="320"/>
      <c r="Y73" s="283">
        <f t="shared" si="23"/>
        <v>82766.04780243829</v>
      </c>
      <c r="Z73" s="283"/>
      <c r="AA73" s="283"/>
      <c r="AB73" s="283">
        <f t="shared" si="24"/>
        <v>155073.94963018451</v>
      </c>
      <c r="AC73" s="283"/>
      <c r="AD73" s="283"/>
      <c r="AE73" s="283">
        <f t="shared" si="25"/>
        <v>696.14519150103706</v>
      </c>
      <c r="AF73" s="283"/>
      <c r="AG73" s="283"/>
      <c r="AH73" s="283">
        <f t="shared" si="26"/>
        <v>0</v>
      </c>
      <c r="AI73" s="283"/>
      <c r="AJ73" s="283"/>
      <c r="AK73" s="283">
        <f t="shared" si="27"/>
        <v>0</v>
      </c>
      <c r="AL73" s="283"/>
      <c r="AM73" s="283"/>
      <c r="AN73" s="283">
        <f t="shared" si="28"/>
        <v>0</v>
      </c>
      <c r="AO73" s="283"/>
      <c r="AP73" s="283"/>
      <c r="AQ73" s="283">
        <f t="shared" si="29"/>
        <v>0</v>
      </c>
      <c r="AR73" s="283"/>
      <c r="AS73" s="283"/>
      <c r="AT73" s="285">
        <f t="shared" si="30"/>
        <v>0</v>
      </c>
      <c r="AU73" s="283"/>
      <c r="AV73" s="285">
        <v>320841.36</v>
      </c>
      <c r="AW73" s="265">
        <f t="shared" si="31"/>
        <v>0</v>
      </c>
    </row>
    <row r="74" spans="1:49" x14ac:dyDescent="0.25">
      <c r="A74" s="289">
        <v>1</v>
      </c>
      <c r="B74" s="276">
        <v>13366.66</v>
      </c>
      <c r="C74" s="275">
        <f t="shared" si="32"/>
        <v>160399.91999999998</v>
      </c>
      <c r="D74" s="1096" t="s">
        <v>774</v>
      </c>
      <c r="E74" s="293"/>
      <c r="F74" s="320"/>
      <c r="G74" s="281">
        <f t="shared" si="17"/>
        <v>0</v>
      </c>
      <c r="H74" s="281"/>
      <c r="I74" s="286"/>
      <c r="J74" s="281">
        <f t="shared" si="18"/>
        <v>9774.3712105937902</v>
      </c>
      <c r="K74" s="321">
        <v>100</v>
      </c>
      <c r="L74" s="321">
        <v>100</v>
      </c>
      <c r="M74" s="281">
        <f t="shared" si="19"/>
        <v>160399.91999999998</v>
      </c>
      <c r="N74" s="283"/>
      <c r="O74" s="283"/>
      <c r="P74" s="321">
        <f t="shared" si="20"/>
        <v>0</v>
      </c>
      <c r="Q74" s="321"/>
      <c r="R74" s="320"/>
      <c r="S74" s="283">
        <f t="shared" si="21"/>
        <v>208.81653105787424</v>
      </c>
      <c r="T74" s="283"/>
      <c r="U74" s="320"/>
      <c r="V74" s="283">
        <f t="shared" si="22"/>
        <v>0</v>
      </c>
      <c r="W74" s="283"/>
      <c r="X74" s="320"/>
      <c r="Y74" s="283">
        <f t="shared" si="23"/>
        <v>41377.668534465993</v>
      </c>
      <c r="Z74" s="283"/>
      <c r="AA74" s="283"/>
      <c r="AB74" s="283">
        <f t="shared" si="24"/>
        <v>77526.940774610935</v>
      </c>
      <c r="AC74" s="283"/>
      <c r="AD74" s="283"/>
      <c r="AE74" s="283">
        <f t="shared" si="25"/>
        <v>348.02755176312371</v>
      </c>
      <c r="AF74" s="283"/>
      <c r="AG74" s="283"/>
      <c r="AH74" s="283">
        <f t="shared" si="26"/>
        <v>0</v>
      </c>
      <c r="AI74" s="283"/>
      <c r="AJ74" s="283"/>
      <c r="AK74" s="283">
        <f t="shared" si="27"/>
        <v>0</v>
      </c>
      <c r="AL74" s="283"/>
      <c r="AM74" s="283"/>
      <c r="AN74" s="283">
        <f t="shared" si="28"/>
        <v>0</v>
      </c>
      <c r="AO74" s="283"/>
      <c r="AP74" s="283"/>
      <c r="AQ74" s="283">
        <f t="shared" si="29"/>
        <v>0</v>
      </c>
      <c r="AR74" s="283"/>
      <c r="AS74" s="283"/>
      <c r="AT74" s="285">
        <f t="shared" si="30"/>
        <v>0</v>
      </c>
      <c r="AU74" s="283"/>
      <c r="AV74" s="285">
        <v>160399.91999999998</v>
      </c>
      <c r="AW74" s="265">
        <f t="shared" si="31"/>
        <v>0</v>
      </c>
    </row>
    <row r="75" spans="1:49" x14ac:dyDescent="0.25">
      <c r="A75" s="289">
        <v>1</v>
      </c>
      <c r="B75" s="276">
        <v>12993.97</v>
      </c>
      <c r="C75" s="275">
        <f t="shared" si="32"/>
        <v>155927.63999999998</v>
      </c>
      <c r="D75" s="1096" t="s">
        <v>480</v>
      </c>
      <c r="E75" s="293"/>
      <c r="F75" s="320"/>
      <c r="G75" s="281">
        <f t="shared" si="17"/>
        <v>0</v>
      </c>
      <c r="H75" s="281"/>
      <c r="I75" s="286"/>
      <c r="J75" s="281">
        <f t="shared" si="18"/>
        <v>9501.8416178251991</v>
      </c>
      <c r="K75" s="321">
        <v>100</v>
      </c>
      <c r="L75" s="321">
        <v>100</v>
      </c>
      <c r="M75" s="281">
        <f t="shared" si="19"/>
        <v>155927.63999999998</v>
      </c>
      <c r="N75" s="283"/>
      <c r="O75" s="283"/>
      <c r="P75" s="321">
        <f t="shared" si="20"/>
        <v>0</v>
      </c>
      <c r="Q75" s="321"/>
      <c r="R75" s="320"/>
      <c r="S75" s="283">
        <f t="shared" si="21"/>
        <v>202.99429626175024</v>
      </c>
      <c r="T75" s="283"/>
      <c r="U75" s="320"/>
      <c r="V75" s="283">
        <f t="shared" si="22"/>
        <v>0</v>
      </c>
      <c r="W75" s="283"/>
      <c r="X75" s="320"/>
      <c r="Y75" s="283">
        <f t="shared" si="23"/>
        <v>40223.973947627535</v>
      </c>
      <c r="Z75" s="283"/>
      <c r="AA75" s="283"/>
      <c r="AB75" s="283">
        <f t="shared" si="24"/>
        <v>75365.330053810845</v>
      </c>
      <c r="AC75" s="283"/>
      <c r="AD75" s="283"/>
      <c r="AE75" s="283">
        <f t="shared" si="25"/>
        <v>338.32382710291699</v>
      </c>
      <c r="AF75" s="283"/>
      <c r="AG75" s="283"/>
      <c r="AH75" s="283">
        <f t="shared" si="26"/>
        <v>0</v>
      </c>
      <c r="AI75" s="283"/>
      <c r="AJ75" s="283"/>
      <c r="AK75" s="283">
        <f t="shared" si="27"/>
        <v>0</v>
      </c>
      <c r="AL75" s="283"/>
      <c r="AM75" s="283"/>
      <c r="AN75" s="283">
        <f t="shared" si="28"/>
        <v>0</v>
      </c>
      <c r="AO75" s="283"/>
      <c r="AP75" s="283"/>
      <c r="AQ75" s="283">
        <f t="shared" si="29"/>
        <v>0</v>
      </c>
      <c r="AR75" s="283"/>
      <c r="AS75" s="283"/>
      <c r="AT75" s="285">
        <f t="shared" si="30"/>
        <v>0</v>
      </c>
      <c r="AU75" s="283"/>
      <c r="AV75" s="285">
        <v>155927.63999999998</v>
      </c>
      <c r="AW75" s="265">
        <f t="shared" si="31"/>
        <v>0</v>
      </c>
    </row>
    <row r="76" spans="1:49" x14ac:dyDescent="0.25">
      <c r="A76" s="289">
        <v>1</v>
      </c>
      <c r="B76" s="276">
        <v>13082.45</v>
      </c>
      <c r="C76" s="275">
        <f t="shared" si="32"/>
        <v>156989.40000000002</v>
      </c>
      <c r="D76" s="1098" t="s">
        <v>775</v>
      </c>
      <c r="E76" s="293"/>
      <c r="F76" s="320"/>
      <c r="G76" s="281">
        <f t="shared" si="17"/>
        <v>0</v>
      </c>
      <c r="H76" s="281"/>
      <c r="I76" s="286"/>
      <c r="J76" s="281">
        <f t="shared" si="18"/>
        <v>9566.5426250112414</v>
      </c>
      <c r="K76" s="321">
        <v>100</v>
      </c>
      <c r="L76" s="321">
        <v>100</v>
      </c>
      <c r="M76" s="281">
        <f t="shared" si="19"/>
        <v>156989.40000000002</v>
      </c>
      <c r="N76" s="283"/>
      <c r="O76" s="283"/>
      <c r="P76" s="321">
        <f t="shared" si="20"/>
        <v>0</v>
      </c>
      <c r="Q76" s="321"/>
      <c r="R76" s="320"/>
      <c r="S76" s="283">
        <f t="shared" si="21"/>
        <v>204.37654782407031</v>
      </c>
      <c r="T76" s="283"/>
      <c r="U76" s="320"/>
      <c r="V76" s="283">
        <f t="shared" si="22"/>
        <v>0</v>
      </c>
      <c r="W76" s="283"/>
      <c r="X76" s="320"/>
      <c r="Y76" s="283">
        <f t="shared" si="23"/>
        <v>40497.871548967712</v>
      </c>
      <c r="Z76" s="283"/>
      <c r="AA76" s="283"/>
      <c r="AB76" s="283">
        <f t="shared" si="24"/>
        <v>75878.51612420821</v>
      </c>
      <c r="AC76" s="283"/>
      <c r="AD76" s="283"/>
      <c r="AE76" s="283">
        <f t="shared" si="25"/>
        <v>340.62757970678382</v>
      </c>
      <c r="AF76" s="283"/>
      <c r="AG76" s="283"/>
      <c r="AH76" s="283">
        <f t="shared" si="26"/>
        <v>0</v>
      </c>
      <c r="AI76" s="283"/>
      <c r="AJ76" s="283"/>
      <c r="AK76" s="283">
        <f t="shared" si="27"/>
        <v>0</v>
      </c>
      <c r="AL76" s="283"/>
      <c r="AM76" s="283"/>
      <c r="AN76" s="283">
        <f t="shared" si="28"/>
        <v>0</v>
      </c>
      <c r="AO76" s="283"/>
      <c r="AP76" s="283"/>
      <c r="AQ76" s="283">
        <f t="shared" si="29"/>
        <v>0</v>
      </c>
      <c r="AR76" s="283"/>
      <c r="AS76" s="283"/>
      <c r="AT76" s="285">
        <f t="shared" si="30"/>
        <v>0</v>
      </c>
      <c r="AU76" s="283"/>
      <c r="AV76" s="285">
        <v>156989.40000000002</v>
      </c>
      <c r="AW76" s="265">
        <f t="shared" si="31"/>
        <v>0</v>
      </c>
    </row>
    <row r="77" spans="1:49" x14ac:dyDescent="0.25">
      <c r="A77" s="289">
        <v>1</v>
      </c>
      <c r="B77" s="276">
        <v>17450.38</v>
      </c>
      <c r="C77" s="275">
        <f t="shared" si="32"/>
        <v>209404.56</v>
      </c>
      <c r="D77" s="1098" t="s">
        <v>776</v>
      </c>
      <c r="E77" s="293"/>
      <c r="F77" s="320"/>
      <c r="G77" s="281">
        <f t="shared" si="17"/>
        <v>0</v>
      </c>
      <c r="H77" s="281"/>
      <c r="I77" s="286"/>
      <c r="J77" s="281">
        <f t="shared" si="18"/>
        <v>12760.591792259373</v>
      </c>
      <c r="K77" s="321">
        <v>100</v>
      </c>
      <c r="L77" s="321">
        <v>100</v>
      </c>
      <c r="M77" s="281">
        <f t="shared" si="19"/>
        <v>209404.56</v>
      </c>
      <c r="N77" s="283"/>
      <c r="O77" s="283"/>
      <c r="P77" s="321">
        <f t="shared" si="20"/>
        <v>0</v>
      </c>
      <c r="Q77" s="321"/>
      <c r="R77" s="320"/>
      <c r="S77" s="283">
        <f t="shared" si="21"/>
        <v>272.61318962565878</v>
      </c>
      <c r="T77" s="283"/>
      <c r="U77" s="320"/>
      <c r="V77" s="283">
        <f t="shared" si="22"/>
        <v>0</v>
      </c>
      <c r="W77" s="283"/>
      <c r="X77" s="320"/>
      <c r="Y77" s="283">
        <f t="shared" si="23"/>
        <v>54019.182012595127</v>
      </c>
      <c r="Z77" s="283"/>
      <c r="AA77" s="283"/>
      <c r="AB77" s="283">
        <f t="shared" si="24"/>
        <v>101212.61233206016</v>
      </c>
      <c r="AC77" s="283"/>
      <c r="AD77" s="283"/>
      <c r="AE77" s="283">
        <f t="shared" si="25"/>
        <v>454.35531604276457</v>
      </c>
      <c r="AF77" s="283"/>
      <c r="AG77" s="283"/>
      <c r="AH77" s="283">
        <f t="shared" si="26"/>
        <v>0</v>
      </c>
      <c r="AI77" s="283"/>
      <c r="AJ77" s="283"/>
      <c r="AK77" s="283">
        <f t="shared" si="27"/>
        <v>0</v>
      </c>
      <c r="AL77" s="283"/>
      <c r="AM77" s="283"/>
      <c r="AN77" s="283">
        <f t="shared" si="28"/>
        <v>0</v>
      </c>
      <c r="AO77" s="283"/>
      <c r="AP77" s="283"/>
      <c r="AQ77" s="283">
        <f t="shared" si="29"/>
        <v>0</v>
      </c>
      <c r="AR77" s="283"/>
      <c r="AS77" s="283"/>
      <c r="AT77" s="285">
        <f t="shared" si="30"/>
        <v>0</v>
      </c>
      <c r="AU77" s="283"/>
      <c r="AV77" s="285">
        <v>209404.56</v>
      </c>
      <c r="AW77" s="265">
        <f t="shared" si="31"/>
        <v>0</v>
      </c>
    </row>
    <row r="78" spans="1:49" x14ac:dyDescent="0.25">
      <c r="A78" s="289">
        <v>1</v>
      </c>
      <c r="B78" s="276">
        <v>13133.17</v>
      </c>
      <c r="C78" s="275">
        <f t="shared" si="32"/>
        <v>157598.04</v>
      </c>
      <c r="D78" s="1099" t="s">
        <v>777</v>
      </c>
      <c r="E78" s="293"/>
      <c r="F78" s="320"/>
      <c r="G78" s="281">
        <f t="shared" si="17"/>
        <v>0</v>
      </c>
      <c r="H78" s="281"/>
      <c r="I78" s="286"/>
      <c r="J78" s="281">
        <f t="shared" si="18"/>
        <v>9603.6316291305429</v>
      </c>
      <c r="K78" s="321">
        <v>100</v>
      </c>
      <c r="L78" s="321">
        <v>100</v>
      </c>
      <c r="M78" s="281">
        <f t="shared" si="19"/>
        <v>157598.04</v>
      </c>
      <c r="N78" s="283"/>
      <c r="O78" s="283"/>
      <c r="P78" s="321">
        <f t="shared" si="20"/>
        <v>0</v>
      </c>
      <c r="Q78" s="321"/>
      <c r="R78" s="320"/>
      <c r="S78" s="283">
        <f t="shared" si="21"/>
        <v>205.16890541042733</v>
      </c>
      <c r="T78" s="283"/>
      <c r="U78" s="320"/>
      <c r="V78" s="283">
        <f t="shared" si="22"/>
        <v>0</v>
      </c>
      <c r="W78" s="283"/>
      <c r="X78" s="320"/>
      <c r="Y78" s="283">
        <f t="shared" si="23"/>
        <v>40654.879758054209</v>
      </c>
      <c r="Z78" s="283"/>
      <c r="AA78" s="283"/>
      <c r="AB78" s="283">
        <f t="shared" si="24"/>
        <v>76172.693311036346</v>
      </c>
      <c r="AC78" s="283"/>
      <c r="AD78" s="283"/>
      <c r="AE78" s="283">
        <f t="shared" si="25"/>
        <v>341.94817568404557</v>
      </c>
      <c r="AF78" s="283"/>
      <c r="AG78" s="283"/>
      <c r="AH78" s="283">
        <f t="shared" si="26"/>
        <v>0</v>
      </c>
      <c r="AI78" s="283"/>
      <c r="AJ78" s="283"/>
      <c r="AK78" s="283">
        <f t="shared" si="27"/>
        <v>0</v>
      </c>
      <c r="AL78" s="283"/>
      <c r="AM78" s="283"/>
      <c r="AN78" s="283">
        <f t="shared" si="28"/>
        <v>0</v>
      </c>
      <c r="AO78" s="283"/>
      <c r="AP78" s="283"/>
      <c r="AQ78" s="283">
        <f t="shared" si="29"/>
        <v>0</v>
      </c>
      <c r="AR78" s="283"/>
      <c r="AS78" s="283"/>
      <c r="AT78" s="285">
        <f t="shared" si="30"/>
        <v>0</v>
      </c>
      <c r="AU78" s="283"/>
      <c r="AV78" s="285">
        <v>157598.04</v>
      </c>
      <c r="AW78" s="265">
        <f t="shared" si="31"/>
        <v>0</v>
      </c>
    </row>
    <row r="79" spans="1:49" x14ac:dyDescent="0.25">
      <c r="A79" s="289"/>
      <c r="B79" s="276"/>
      <c r="C79" s="275"/>
      <c r="D79" s="280"/>
      <c r="E79" s="293"/>
      <c r="F79" s="320"/>
      <c r="G79" s="281"/>
      <c r="H79" s="281"/>
      <c r="I79" s="286"/>
      <c r="J79" s="281"/>
      <c r="K79" s="322"/>
      <c r="L79" s="320"/>
      <c r="M79" s="281"/>
      <c r="N79" s="283"/>
      <c r="O79" s="283"/>
      <c r="P79" s="321"/>
      <c r="Q79" s="321"/>
      <c r="R79" s="320"/>
      <c r="S79" s="283"/>
      <c r="T79" s="283"/>
      <c r="U79" s="320"/>
      <c r="V79" s="283"/>
      <c r="W79" s="283"/>
      <c r="X79" s="320"/>
      <c r="Y79" s="283"/>
      <c r="Z79" s="283"/>
      <c r="AA79" s="283"/>
      <c r="AB79" s="283"/>
      <c r="AC79" s="283"/>
      <c r="AD79" s="283"/>
      <c r="AE79" s="283"/>
      <c r="AF79" s="283"/>
      <c r="AG79" s="283"/>
      <c r="AH79" s="283"/>
      <c r="AI79" s="283"/>
      <c r="AJ79" s="283"/>
      <c r="AK79" s="283"/>
      <c r="AL79" s="283"/>
      <c r="AM79" s="283"/>
      <c r="AN79" s="283"/>
      <c r="AO79" s="283"/>
      <c r="AP79" s="283"/>
      <c r="AQ79" s="283"/>
      <c r="AR79" s="283"/>
      <c r="AS79" s="283"/>
      <c r="AT79" s="285"/>
      <c r="AU79" s="283"/>
      <c r="AV79" s="285"/>
      <c r="AW79" s="265">
        <f t="shared" si="31"/>
        <v>0</v>
      </c>
    </row>
    <row r="80" spans="1:49" x14ac:dyDescent="0.25">
      <c r="A80" s="289"/>
      <c r="B80" s="276"/>
      <c r="C80" s="275"/>
      <c r="D80" s="280"/>
      <c r="E80" s="293"/>
      <c r="F80" s="320"/>
      <c r="G80" s="281"/>
      <c r="H80" s="281"/>
      <c r="I80" s="286"/>
      <c r="J80" s="281"/>
      <c r="K80" s="322"/>
      <c r="L80" s="320"/>
      <c r="M80" s="281"/>
      <c r="N80" s="283"/>
      <c r="O80" s="283"/>
      <c r="P80" s="321"/>
      <c r="Q80" s="321"/>
      <c r="R80" s="320"/>
      <c r="S80" s="283"/>
      <c r="T80" s="283"/>
      <c r="U80" s="320"/>
      <c r="V80" s="283"/>
      <c r="W80" s="283"/>
      <c r="X80" s="320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3"/>
      <c r="AN80" s="283"/>
      <c r="AO80" s="283"/>
      <c r="AP80" s="283"/>
      <c r="AQ80" s="283"/>
      <c r="AR80" s="283"/>
      <c r="AS80" s="283"/>
      <c r="AT80" s="285"/>
      <c r="AU80" s="283"/>
      <c r="AV80" s="285"/>
      <c r="AW80" s="265">
        <f t="shared" si="31"/>
        <v>0</v>
      </c>
    </row>
    <row r="81" spans="1:49" x14ac:dyDescent="0.25">
      <c r="A81" s="289"/>
      <c r="B81" s="276"/>
      <c r="C81" s="275"/>
      <c r="D81" s="280"/>
      <c r="E81" s="293"/>
      <c r="F81" s="320"/>
      <c r="G81" s="281"/>
      <c r="H81" s="281"/>
      <c r="I81" s="286"/>
      <c r="J81" s="281"/>
      <c r="K81" s="322"/>
      <c r="L81" s="320"/>
      <c r="M81" s="281"/>
      <c r="N81" s="283"/>
      <c r="O81" s="283"/>
      <c r="P81" s="321"/>
      <c r="Q81" s="321"/>
      <c r="R81" s="320"/>
      <c r="S81" s="283"/>
      <c r="T81" s="283"/>
      <c r="U81" s="320"/>
      <c r="V81" s="283"/>
      <c r="W81" s="283"/>
      <c r="X81" s="320"/>
      <c r="Y81" s="283"/>
      <c r="Z81" s="283"/>
      <c r="AA81" s="283"/>
      <c r="AB81" s="283"/>
      <c r="AC81" s="283"/>
      <c r="AD81" s="283"/>
      <c r="AE81" s="283"/>
      <c r="AF81" s="283"/>
      <c r="AG81" s="283"/>
      <c r="AH81" s="283"/>
      <c r="AI81" s="283"/>
      <c r="AJ81" s="283"/>
      <c r="AK81" s="283"/>
      <c r="AL81" s="283"/>
      <c r="AM81" s="283"/>
      <c r="AN81" s="283"/>
      <c r="AO81" s="283"/>
      <c r="AP81" s="283"/>
      <c r="AQ81" s="283"/>
      <c r="AR81" s="283"/>
      <c r="AS81" s="283"/>
      <c r="AT81" s="285"/>
      <c r="AU81" s="283"/>
      <c r="AV81" s="285"/>
      <c r="AW81" s="265">
        <f t="shared" si="31"/>
        <v>0</v>
      </c>
    </row>
    <row r="82" spans="1:49" x14ac:dyDescent="0.25">
      <c r="A82" s="289"/>
      <c r="B82" s="276"/>
      <c r="C82" s="275"/>
      <c r="D82" s="280"/>
      <c r="E82" s="293"/>
      <c r="F82" s="320"/>
      <c r="G82" s="281"/>
      <c r="H82" s="281"/>
      <c r="I82" s="286"/>
      <c r="J82" s="281"/>
      <c r="K82" s="322"/>
      <c r="L82" s="320"/>
      <c r="M82" s="281"/>
      <c r="N82" s="283"/>
      <c r="O82" s="283"/>
      <c r="P82" s="321"/>
      <c r="Q82" s="321"/>
      <c r="R82" s="320"/>
      <c r="S82" s="283"/>
      <c r="T82" s="283"/>
      <c r="U82" s="320"/>
      <c r="V82" s="283"/>
      <c r="W82" s="283"/>
      <c r="X82" s="320"/>
      <c r="Y82" s="283"/>
      <c r="Z82" s="283"/>
      <c r="AA82" s="283"/>
      <c r="AB82" s="283"/>
      <c r="AC82" s="283"/>
      <c r="AD82" s="283"/>
      <c r="AE82" s="283"/>
      <c r="AF82" s="283"/>
      <c r="AG82" s="283"/>
      <c r="AH82" s="283"/>
      <c r="AI82" s="283"/>
      <c r="AJ82" s="283"/>
      <c r="AK82" s="283"/>
      <c r="AL82" s="283"/>
      <c r="AM82" s="283"/>
      <c r="AN82" s="283"/>
      <c r="AO82" s="283"/>
      <c r="AP82" s="283"/>
      <c r="AQ82" s="283"/>
      <c r="AR82" s="283"/>
      <c r="AS82" s="283"/>
      <c r="AT82" s="285"/>
      <c r="AU82" s="283"/>
      <c r="AV82" s="285"/>
      <c r="AW82" s="265">
        <f t="shared" si="31"/>
        <v>0</v>
      </c>
    </row>
    <row r="83" spans="1:49" x14ac:dyDescent="0.25">
      <c r="A83" s="289"/>
      <c r="B83" s="276"/>
      <c r="C83" s="275"/>
      <c r="D83" s="280"/>
      <c r="E83" s="293"/>
      <c r="F83" s="320"/>
      <c r="G83" s="281"/>
      <c r="H83" s="281"/>
      <c r="I83" s="286"/>
      <c r="J83" s="281"/>
      <c r="K83" s="322"/>
      <c r="L83" s="320"/>
      <c r="M83" s="281"/>
      <c r="N83" s="283"/>
      <c r="O83" s="283"/>
      <c r="P83" s="321"/>
      <c r="Q83" s="321"/>
      <c r="R83" s="320"/>
      <c r="S83" s="283"/>
      <c r="T83" s="283"/>
      <c r="U83" s="320"/>
      <c r="V83" s="283"/>
      <c r="W83" s="283"/>
      <c r="X83" s="320"/>
      <c r="Y83" s="283"/>
      <c r="Z83" s="283"/>
      <c r="AA83" s="283"/>
      <c r="AB83" s="283"/>
      <c r="AC83" s="283"/>
      <c r="AD83" s="283"/>
      <c r="AE83" s="283"/>
      <c r="AF83" s="283"/>
      <c r="AG83" s="283"/>
      <c r="AH83" s="283"/>
      <c r="AI83" s="283"/>
      <c r="AJ83" s="283"/>
      <c r="AK83" s="283"/>
      <c r="AL83" s="283"/>
      <c r="AM83" s="283"/>
      <c r="AN83" s="283"/>
      <c r="AO83" s="283"/>
      <c r="AP83" s="283"/>
      <c r="AQ83" s="283"/>
      <c r="AR83" s="283"/>
      <c r="AS83" s="283"/>
      <c r="AT83" s="285"/>
      <c r="AU83" s="283"/>
      <c r="AV83" s="285"/>
      <c r="AW83" s="265">
        <f t="shared" si="31"/>
        <v>0</v>
      </c>
    </row>
    <row r="84" spans="1:49" x14ac:dyDescent="0.25">
      <c r="A84" s="289"/>
      <c r="B84" s="276"/>
      <c r="C84" s="275"/>
      <c r="D84" s="280"/>
      <c r="E84" s="293"/>
      <c r="F84" s="320"/>
      <c r="G84" s="281"/>
      <c r="H84" s="281"/>
      <c r="I84" s="286"/>
      <c r="J84" s="281"/>
      <c r="K84" s="322"/>
      <c r="L84" s="320"/>
      <c r="M84" s="281"/>
      <c r="N84" s="283"/>
      <c r="O84" s="283"/>
      <c r="P84" s="321"/>
      <c r="Q84" s="321"/>
      <c r="R84" s="320"/>
      <c r="S84" s="283"/>
      <c r="T84" s="283"/>
      <c r="U84" s="320"/>
      <c r="V84" s="283"/>
      <c r="W84" s="283"/>
      <c r="X84" s="320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283"/>
      <c r="AL84" s="283"/>
      <c r="AM84" s="283"/>
      <c r="AN84" s="283"/>
      <c r="AO84" s="283"/>
      <c r="AP84" s="283"/>
      <c r="AQ84" s="283"/>
      <c r="AR84" s="283"/>
      <c r="AS84" s="283"/>
      <c r="AT84" s="285"/>
      <c r="AU84" s="283"/>
      <c r="AV84" s="285"/>
      <c r="AW84" s="265">
        <f t="shared" si="31"/>
        <v>0</v>
      </c>
    </row>
    <row r="85" spans="1:49" x14ac:dyDescent="0.25">
      <c r="A85" s="289"/>
      <c r="B85" s="276"/>
      <c r="C85" s="275"/>
      <c r="D85" s="280"/>
      <c r="E85" s="293"/>
      <c r="F85" s="320"/>
      <c r="G85" s="281"/>
      <c r="H85" s="281"/>
      <c r="I85" s="286"/>
      <c r="J85" s="281"/>
      <c r="K85" s="322"/>
      <c r="L85" s="320"/>
      <c r="M85" s="281"/>
      <c r="N85" s="283"/>
      <c r="O85" s="283"/>
      <c r="P85" s="321"/>
      <c r="Q85" s="321"/>
      <c r="R85" s="320"/>
      <c r="S85" s="283"/>
      <c r="T85" s="283"/>
      <c r="U85" s="320"/>
      <c r="V85" s="283"/>
      <c r="W85" s="283"/>
      <c r="X85" s="320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/>
      <c r="AN85" s="283"/>
      <c r="AO85" s="283"/>
      <c r="AP85" s="283"/>
      <c r="AQ85" s="283"/>
      <c r="AR85" s="283"/>
      <c r="AS85" s="283"/>
      <c r="AT85" s="285"/>
      <c r="AU85" s="283"/>
      <c r="AV85" s="285"/>
      <c r="AW85" s="265">
        <f t="shared" si="31"/>
        <v>0</v>
      </c>
    </row>
    <row r="86" spans="1:49" x14ac:dyDescent="0.25">
      <c r="A86" s="289"/>
      <c r="B86" s="276"/>
      <c r="C86" s="275"/>
      <c r="D86" s="280"/>
      <c r="E86" s="293"/>
      <c r="F86" s="320"/>
      <c r="G86" s="281"/>
      <c r="H86" s="281"/>
      <c r="I86" s="286"/>
      <c r="J86" s="281"/>
      <c r="K86" s="322"/>
      <c r="L86" s="320"/>
      <c r="M86" s="281"/>
      <c r="N86" s="283"/>
      <c r="O86" s="283"/>
      <c r="P86" s="321"/>
      <c r="Q86" s="321"/>
      <c r="R86" s="320"/>
      <c r="S86" s="283"/>
      <c r="T86" s="283"/>
      <c r="U86" s="320"/>
      <c r="V86" s="283"/>
      <c r="W86" s="283"/>
      <c r="X86" s="320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  <c r="AJ86" s="283"/>
      <c r="AK86" s="283"/>
      <c r="AL86" s="283"/>
      <c r="AM86" s="283"/>
      <c r="AN86" s="283"/>
      <c r="AO86" s="283"/>
      <c r="AP86" s="283"/>
      <c r="AQ86" s="283"/>
      <c r="AR86" s="283"/>
      <c r="AS86" s="283"/>
      <c r="AT86" s="285"/>
      <c r="AU86" s="283"/>
      <c r="AV86" s="285"/>
      <c r="AW86" s="265">
        <f t="shared" si="31"/>
        <v>0</v>
      </c>
    </row>
    <row r="87" spans="1:49" x14ac:dyDescent="0.25">
      <c r="A87" s="289"/>
      <c r="B87" s="276"/>
      <c r="C87" s="275"/>
      <c r="D87" s="280"/>
      <c r="E87" s="293"/>
      <c r="F87" s="320"/>
      <c r="G87" s="281"/>
      <c r="H87" s="281"/>
      <c r="I87" s="286"/>
      <c r="J87" s="281"/>
      <c r="K87" s="322"/>
      <c r="L87" s="320"/>
      <c r="M87" s="281"/>
      <c r="N87" s="283"/>
      <c r="O87" s="283"/>
      <c r="P87" s="321"/>
      <c r="Q87" s="321"/>
      <c r="R87" s="320"/>
      <c r="S87" s="283"/>
      <c r="T87" s="283"/>
      <c r="U87" s="320"/>
      <c r="V87" s="283"/>
      <c r="W87" s="283"/>
      <c r="X87" s="320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  <c r="AJ87" s="283"/>
      <c r="AK87" s="283"/>
      <c r="AL87" s="283"/>
      <c r="AM87" s="283"/>
      <c r="AN87" s="283"/>
      <c r="AO87" s="283"/>
      <c r="AP87" s="283"/>
      <c r="AQ87" s="283"/>
      <c r="AR87" s="283"/>
      <c r="AS87" s="283"/>
      <c r="AT87" s="285"/>
      <c r="AU87" s="283"/>
      <c r="AV87" s="285"/>
      <c r="AW87" s="265">
        <f t="shared" si="31"/>
        <v>0</v>
      </c>
    </row>
    <row r="88" spans="1:49" x14ac:dyDescent="0.25">
      <c r="A88" s="289"/>
      <c r="B88" s="276"/>
      <c r="C88" s="275"/>
      <c r="D88" s="280"/>
      <c r="E88" s="293"/>
      <c r="F88" s="320"/>
      <c r="G88" s="281"/>
      <c r="H88" s="281"/>
      <c r="I88" s="286"/>
      <c r="J88" s="281"/>
      <c r="K88" s="322"/>
      <c r="L88" s="320"/>
      <c r="M88" s="281"/>
      <c r="N88" s="283"/>
      <c r="O88" s="283"/>
      <c r="P88" s="321"/>
      <c r="Q88" s="321"/>
      <c r="R88" s="320"/>
      <c r="S88" s="283"/>
      <c r="T88" s="283"/>
      <c r="U88" s="320"/>
      <c r="V88" s="283"/>
      <c r="W88" s="283"/>
      <c r="X88" s="320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  <c r="AK88" s="283"/>
      <c r="AL88" s="283"/>
      <c r="AM88" s="283"/>
      <c r="AN88" s="283"/>
      <c r="AO88" s="283"/>
      <c r="AP88" s="283"/>
      <c r="AQ88" s="283"/>
      <c r="AR88" s="283"/>
      <c r="AS88" s="283"/>
      <c r="AT88" s="285"/>
      <c r="AU88" s="283"/>
      <c r="AV88" s="285"/>
      <c r="AW88" s="265">
        <f t="shared" ref="AW88:AW109" si="33">C88-AV88</f>
        <v>0</v>
      </c>
    </row>
    <row r="89" spans="1:49" x14ac:dyDescent="0.25">
      <c r="A89" s="289"/>
      <c r="B89" s="276"/>
      <c r="C89" s="275"/>
      <c r="D89" s="323"/>
      <c r="E89" s="293"/>
      <c r="F89" s="320"/>
      <c r="G89" s="281"/>
      <c r="H89" s="281"/>
      <c r="I89" s="286"/>
      <c r="J89" s="281"/>
      <c r="K89" s="322"/>
      <c r="L89" s="320"/>
      <c r="M89" s="281"/>
      <c r="N89" s="283"/>
      <c r="O89" s="283"/>
      <c r="P89" s="321"/>
      <c r="Q89" s="321"/>
      <c r="R89" s="320"/>
      <c r="S89" s="283"/>
      <c r="T89" s="283"/>
      <c r="U89" s="320"/>
      <c r="V89" s="283"/>
      <c r="W89" s="283"/>
      <c r="X89" s="320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3"/>
      <c r="AN89" s="283"/>
      <c r="AO89" s="283"/>
      <c r="AP89" s="283"/>
      <c r="AQ89" s="283"/>
      <c r="AR89" s="283"/>
      <c r="AS89" s="283"/>
      <c r="AT89" s="285"/>
      <c r="AU89" s="283"/>
      <c r="AV89" s="285"/>
      <c r="AW89" s="265">
        <f t="shared" si="33"/>
        <v>0</v>
      </c>
    </row>
    <row r="90" spans="1:49" x14ac:dyDescent="0.25">
      <c r="A90" s="289"/>
      <c r="B90" s="276"/>
      <c r="C90" s="275"/>
      <c r="D90" s="280"/>
      <c r="E90" s="293"/>
      <c r="F90" s="320"/>
      <c r="G90" s="281"/>
      <c r="H90" s="281"/>
      <c r="I90" s="286"/>
      <c r="J90" s="281"/>
      <c r="K90" s="322"/>
      <c r="L90" s="320"/>
      <c r="M90" s="281"/>
      <c r="N90" s="283"/>
      <c r="O90" s="283"/>
      <c r="P90" s="321"/>
      <c r="Q90" s="321"/>
      <c r="R90" s="320"/>
      <c r="S90" s="283"/>
      <c r="T90" s="283"/>
      <c r="U90" s="320"/>
      <c r="V90" s="283"/>
      <c r="W90" s="283"/>
      <c r="X90" s="320"/>
      <c r="Y90" s="283"/>
      <c r="Z90" s="283"/>
      <c r="AA90" s="283"/>
      <c r="AB90" s="283"/>
      <c r="AC90" s="283"/>
      <c r="AD90" s="283"/>
      <c r="AE90" s="283"/>
      <c r="AF90" s="283"/>
      <c r="AG90" s="283"/>
      <c r="AH90" s="283"/>
      <c r="AI90" s="283"/>
      <c r="AJ90" s="283"/>
      <c r="AK90" s="283"/>
      <c r="AL90" s="283"/>
      <c r="AM90" s="283"/>
      <c r="AN90" s="283"/>
      <c r="AO90" s="283"/>
      <c r="AP90" s="283"/>
      <c r="AQ90" s="283"/>
      <c r="AR90" s="283"/>
      <c r="AS90" s="283"/>
      <c r="AT90" s="285"/>
      <c r="AU90" s="283"/>
      <c r="AV90" s="285"/>
      <c r="AW90" s="265">
        <f t="shared" si="33"/>
        <v>0</v>
      </c>
    </row>
    <row r="91" spans="1:49" x14ac:dyDescent="0.25">
      <c r="A91" s="289"/>
      <c r="B91" s="276"/>
      <c r="C91" s="275"/>
      <c r="D91" s="280"/>
      <c r="E91" s="293"/>
      <c r="F91" s="320"/>
      <c r="G91" s="281"/>
      <c r="H91" s="281"/>
      <c r="I91" s="286"/>
      <c r="J91" s="281"/>
      <c r="K91" s="322"/>
      <c r="L91" s="320"/>
      <c r="M91" s="281"/>
      <c r="N91" s="283"/>
      <c r="O91" s="283"/>
      <c r="P91" s="321"/>
      <c r="Q91" s="321"/>
      <c r="R91" s="320"/>
      <c r="S91" s="283"/>
      <c r="T91" s="283"/>
      <c r="U91" s="320"/>
      <c r="V91" s="283"/>
      <c r="W91" s="283"/>
      <c r="X91" s="320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  <c r="AM91" s="283"/>
      <c r="AN91" s="283"/>
      <c r="AO91" s="283"/>
      <c r="AP91" s="283"/>
      <c r="AQ91" s="283"/>
      <c r="AR91" s="283"/>
      <c r="AS91" s="283"/>
      <c r="AT91" s="285"/>
      <c r="AU91" s="283"/>
      <c r="AV91" s="285"/>
      <c r="AW91" s="265">
        <f t="shared" si="33"/>
        <v>0</v>
      </c>
    </row>
    <row r="92" spans="1:49" x14ac:dyDescent="0.25">
      <c r="A92" s="289"/>
      <c r="B92" s="276"/>
      <c r="C92" s="275"/>
      <c r="D92" s="280"/>
      <c r="E92" s="293"/>
      <c r="F92" s="320"/>
      <c r="G92" s="281"/>
      <c r="H92" s="281"/>
      <c r="I92" s="286"/>
      <c r="J92" s="281"/>
      <c r="K92" s="322"/>
      <c r="L92" s="320"/>
      <c r="M92" s="281"/>
      <c r="N92" s="283"/>
      <c r="O92" s="283"/>
      <c r="P92" s="321"/>
      <c r="Q92" s="321"/>
      <c r="R92" s="320"/>
      <c r="S92" s="283"/>
      <c r="T92" s="283"/>
      <c r="U92" s="320"/>
      <c r="V92" s="283"/>
      <c r="W92" s="283"/>
      <c r="X92" s="320"/>
      <c r="Y92" s="283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3"/>
      <c r="AL92" s="283"/>
      <c r="AM92" s="283"/>
      <c r="AN92" s="283"/>
      <c r="AO92" s="283"/>
      <c r="AP92" s="283"/>
      <c r="AQ92" s="283"/>
      <c r="AR92" s="283"/>
      <c r="AS92" s="283"/>
      <c r="AT92" s="285"/>
      <c r="AU92" s="283"/>
      <c r="AV92" s="285"/>
      <c r="AW92" s="265">
        <f t="shared" si="33"/>
        <v>0</v>
      </c>
    </row>
    <row r="93" spans="1:49" x14ac:dyDescent="0.25">
      <c r="A93" s="289"/>
      <c r="B93" s="276"/>
      <c r="C93" s="275"/>
      <c r="D93" s="280"/>
      <c r="E93" s="293"/>
      <c r="F93" s="320"/>
      <c r="G93" s="281"/>
      <c r="H93" s="281"/>
      <c r="I93" s="286"/>
      <c r="J93" s="281"/>
      <c r="K93" s="322"/>
      <c r="L93" s="320"/>
      <c r="M93" s="281"/>
      <c r="N93" s="283"/>
      <c r="O93" s="283"/>
      <c r="P93" s="321"/>
      <c r="Q93" s="321"/>
      <c r="R93" s="320"/>
      <c r="S93" s="283"/>
      <c r="T93" s="283"/>
      <c r="U93" s="320"/>
      <c r="V93" s="283"/>
      <c r="W93" s="283"/>
      <c r="X93" s="320"/>
      <c r="Y93" s="283"/>
      <c r="Z93" s="283"/>
      <c r="AA93" s="283"/>
      <c r="AB93" s="283"/>
      <c r="AC93" s="283"/>
      <c r="AD93" s="283"/>
      <c r="AE93" s="283"/>
      <c r="AF93" s="283"/>
      <c r="AG93" s="283"/>
      <c r="AH93" s="283"/>
      <c r="AI93" s="283"/>
      <c r="AJ93" s="283"/>
      <c r="AK93" s="283"/>
      <c r="AL93" s="283"/>
      <c r="AM93" s="283"/>
      <c r="AN93" s="283"/>
      <c r="AO93" s="283"/>
      <c r="AP93" s="283"/>
      <c r="AQ93" s="283"/>
      <c r="AR93" s="283"/>
      <c r="AS93" s="283"/>
      <c r="AT93" s="285"/>
      <c r="AU93" s="283"/>
      <c r="AV93" s="285"/>
      <c r="AW93" s="265">
        <f t="shared" si="33"/>
        <v>0</v>
      </c>
    </row>
    <row r="94" spans="1:49" x14ac:dyDescent="0.25">
      <c r="A94" s="289"/>
      <c r="B94" s="276"/>
      <c r="C94" s="275"/>
      <c r="D94" s="280"/>
      <c r="E94" s="293"/>
      <c r="F94" s="320"/>
      <c r="G94" s="281"/>
      <c r="H94" s="281"/>
      <c r="I94" s="320"/>
      <c r="J94" s="281"/>
      <c r="K94" s="321"/>
      <c r="L94" s="320"/>
      <c r="M94" s="281"/>
      <c r="N94" s="283"/>
      <c r="O94" s="283"/>
      <c r="P94" s="321"/>
      <c r="Q94" s="321"/>
      <c r="R94" s="320"/>
      <c r="S94" s="283"/>
      <c r="T94" s="283"/>
      <c r="U94" s="320"/>
      <c r="V94" s="283"/>
      <c r="W94" s="283"/>
      <c r="X94" s="320"/>
      <c r="Y94" s="283"/>
      <c r="Z94" s="283"/>
      <c r="AA94" s="283"/>
      <c r="AB94" s="283"/>
      <c r="AC94" s="283"/>
      <c r="AD94" s="283"/>
      <c r="AE94" s="283"/>
      <c r="AF94" s="283"/>
      <c r="AG94" s="283"/>
      <c r="AH94" s="283"/>
      <c r="AI94" s="283"/>
      <c r="AJ94" s="283"/>
      <c r="AK94" s="283"/>
      <c r="AL94" s="283"/>
      <c r="AM94" s="283"/>
      <c r="AN94" s="283"/>
      <c r="AO94" s="283"/>
      <c r="AP94" s="283"/>
      <c r="AQ94" s="283"/>
      <c r="AR94" s="283"/>
      <c r="AS94" s="283"/>
      <c r="AT94" s="285"/>
      <c r="AU94" s="283"/>
      <c r="AV94" s="285"/>
      <c r="AW94" s="265">
        <f t="shared" si="33"/>
        <v>0</v>
      </c>
    </row>
    <row r="95" spans="1:49" x14ac:dyDescent="0.25">
      <c r="A95" s="289"/>
      <c r="B95" s="276"/>
      <c r="C95" s="275"/>
      <c r="D95" s="280"/>
      <c r="E95" s="293"/>
      <c r="F95" s="320"/>
      <c r="G95" s="281"/>
      <c r="H95" s="281"/>
      <c r="I95" s="320"/>
      <c r="J95" s="281"/>
      <c r="K95" s="321"/>
      <c r="L95" s="320"/>
      <c r="M95" s="281"/>
      <c r="N95" s="283"/>
      <c r="O95" s="283"/>
      <c r="P95" s="321"/>
      <c r="Q95" s="321"/>
      <c r="R95" s="320"/>
      <c r="S95" s="283"/>
      <c r="T95" s="283"/>
      <c r="U95" s="320"/>
      <c r="V95" s="283"/>
      <c r="W95" s="283"/>
      <c r="X95" s="320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3"/>
      <c r="AN95" s="283"/>
      <c r="AO95" s="283"/>
      <c r="AP95" s="283"/>
      <c r="AQ95" s="283"/>
      <c r="AR95" s="283"/>
      <c r="AS95" s="283"/>
      <c r="AT95" s="285"/>
      <c r="AU95" s="283"/>
      <c r="AV95" s="285"/>
      <c r="AW95" s="265">
        <f t="shared" si="33"/>
        <v>0</v>
      </c>
    </row>
    <row r="96" spans="1:49" ht="15.75" customHeight="1" x14ac:dyDescent="0.25">
      <c r="A96" s="289"/>
      <c r="B96" s="276"/>
      <c r="C96" s="275"/>
      <c r="D96" s="280"/>
      <c r="E96" s="293"/>
      <c r="F96" s="320"/>
      <c r="G96" s="281"/>
      <c r="H96" s="281"/>
      <c r="I96" s="320"/>
      <c r="J96" s="281"/>
      <c r="K96" s="321"/>
      <c r="L96" s="320"/>
      <c r="M96" s="281"/>
      <c r="N96" s="283"/>
      <c r="O96" s="283"/>
      <c r="P96" s="321"/>
      <c r="Q96" s="321"/>
      <c r="R96" s="320"/>
      <c r="S96" s="283"/>
      <c r="T96" s="283"/>
      <c r="U96" s="320"/>
      <c r="V96" s="283"/>
      <c r="W96" s="283"/>
      <c r="X96" s="320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3"/>
      <c r="AJ96" s="283"/>
      <c r="AK96" s="283"/>
      <c r="AL96" s="283"/>
      <c r="AM96" s="283"/>
      <c r="AN96" s="283"/>
      <c r="AO96" s="283"/>
      <c r="AP96" s="283"/>
      <c r="AQ96" s="283"/>
      <c r="AR96" s="283"/>
      <c r="AS96" s="283"/>
      <c r="AT96" s="285"/>
      <c r="AU96" s="283"/>
      <c r="AV96" s="285"/>
      <c r="AW96" s="265">
        <f t="shared" si="33"/>
        <v>0</v>
      </c>
    </row>
    <row r="97" spans="1:49" x14ac:dyDescent="0.25">
      <c r="A97" s="289"/>
      <c r="B97" s="276"/>
      <c r="C97" s="275"/>
      <c r="D97" s="280"/>
      <c r="E97" s="293"/>
      <c r="F97" s="320"/>
      <c r="G97" s="281"/>
      <c r="H97" s="281"/>
      <c r="I97" s="320"/>
      <c r="J97" s="281"/>
      <c r="K97" s="321"/>
      <c r="L97" s="320"/>
      <c r="M97" s="281"/>
      <c r="N97" s="283"/>
      <c r="O97" s="283"/>
      <c r="P97" s="321"/>
      <c r="Q97" s="321"/>
      <c r="R97" s="320"/>
      <c r="S97" s="283"/>
      <c r="T97" s="283"/>
      <c r="U97" s="320"/>
      <c r="V97" s="283"/>
      <c r="W97" s="283"/>
      <c r="X97" s="320"/>
      <c r="Y97" s="283"/>
      <c r="Z97" s="283"/>
      <c r="AA97" s="283"/>
      <c r="AB97" s="283"/>
      <c r="AC97" s="283"/>
      <c r="AD97" s="283"/>
      <c r="AE97" s="283"/>
      <c r="AF97" s="283"/>
      <c r="AG97" s="283"/>
      <c r="AH97" s="283"/>
      <c r="AI97" s="283"/>
      <c r="AJ97" s="283"/>
      <c r="AK97" s="283"/>
      <c r="AL97" s="283"/>
      <c r="AM97" s="283"/>
      <c r="AN97" s="283"/>
      <c r="AO97" s="283"/>
      <c r="AP97" s="283"/>
      <c r="AQ97" s="283"/>
      <c r="AR97" s="283"/>
      <c r="AS97" s="283"/>
      <c r="AT97" s="285"/>
      <c r="AU97" s="283"/>
      <c r="AV97" s="285"/>
      <c r="AW97" s="265">
        <f t="shared" si="33"/>
        <v>0</v>
      </c>
    </row>
    <row r="98" spans="1:49" ht="15" customHeight="1" x14ac:dyDescent="0.25">
      <c r="A98" s="289"/>
      <c r="B98" s="276"/>
      <c r="C98" s="275"/>
      <c r="D98" s="280"/>
      <c r="E98" s="293"/>
      <c r="F98" s="320"/>
      <c r="G98" s="281"/>
      <c r="H98" s="281"/>
      <c r="I98" s="320"/>
      <c r="J98" s="281"/>
      <c r="K98" s="321"/>
      <c r="L98" s="320"/>
      <c r="M98" s="281"/>
      <c r="N98" s="283"/>
      <c r="O98" s="283"/>
      <c r="P98" s="321"/>
      <c r="Q98" s="321"/>
      <c r="R98" s="320"/>
      <c r="S98" s="283"/>
      <c r="T98" s="283"/>
      <c r="U98" s="320"/>
      <c r="V98" s="283"/>
      <c r="W98" s="283"/>
      <c r="X98" s="320"/>
      <c r="Y98" s="283"/>
      <c r="Z98" s="283"/>
      <c r="AA98" s="283"/>
      <c r="AB98" s="283"/>
      <c r="AC98" s="283"/>
      <c r="AD98" s="283"/>
      <c r="AE98" s="283"/>
      <c r="AF98" s="283"/>
      <c r="AG98" s="283"/>
      <c r="AH98" s="283"/>
      <c r="AI98" s="283"/>
      <c r="AJ98" s="283"/>
      <c r="AK98" s="283"/>
      <c r="AL98" s="283"/>
      <c r="AM98" s="283"/>
      <c r="AN98" s="283"/>
      <c r="AO98" s="283"/>
      <c r="AP98" s="283"/>
      <c r="AQ98" s="283"/>
      <c r="AR98" s="283"/>
      <c r="AS98" s="283"/>
      <c r="AT98" s="285"/>
      <c r="AU98" s="283"/>
      <c r="AV98" s="285"/>
      <c r="AW98" s="265">
        <f t="shared" si="33"/>
        <v>0</v>
      </c>
    </row>
    <row r="99" spans="1:49" x14ac:dyDescent="0.25">
      <c r="A99" s="289"/>
      <c r="B99" s="276"/>
      <c r="C99" s="275"/>
      <c r="D99" s="280"/>
      <c r="E99" s="293"/>
      <c r="F99" s="320"/>
      <c r="G99" s="281"/>
      <c r="H99" s="281"/>
      <c r="I99" s="320"/>
      <c r="J99" s="281"/>
      <c r="K99" s="321"/>
      <c r="L99" s="320"/>
      <c r="M99" s="281"/>
      <c r="N99" s="283"/>
      <c r="O99" s="283"/>
      <c r="P99" s="321"/>
      <c r="Q99" s="321"/>
      <c r="R99" s="320"/>
      <c r="S99" s="283"/>
      <c r="T99" s="283"/>
      <c r="U99" s="320"/>
      <c r="V99" s="283"/>
      <c r="W99" s="283"/>
      <c r="X99" s="320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3"/>
      <c r="AL99" s="283"/>
      <c r="AM99" s="283"/>
      <c r="AN99" s="283"/>
      <c r="AO99" s="283"/>
      <c r="AP99" s="283"/>
      <c r="AQ99" s="283"/>
      <c r="AR99" s="283"/>
      <c r="AS99" s="283"/>
      <c r="AT99" s="285"/>
      <c r="AU99" s="283"/>
      <c r="AV99" s="285"/>
      <c r="AW99" s="265">
        <f t="shared" si="33"/>
        <v>0</v>
      </c>
    </row>
    <row r="100" spans="1:49" x14ac:dyDescent="0.25">
      <c r="A100" s="289"/>
      <c r="B100" s="276"/>
      <c r="C100" s="275"/>
      <c r="D100" s="280"/>
      <c r="E100" s="293"/>
      <c r="F100" s="320"/>
      <c r="G100" s="281"/>
      <c r="H100" s="281"/>
      <c r="I100" s="320"/>
      <c r="J100" s="281"/>
      <c r="K100" s="321"/>
      <c r="L100" s="320"/>
      <c r="M100" s="281"/>
      <c r="N100" s="283"/>
      <c r="O100" s="283"/>
      <c r="P100" s="321"/>
      <c r="Q100" s="321"/>
      <c r="R100" s="320"/>
      <c r="S100" s="283"/>
      <c r="T100" s="283"/>
      <c r="U100" s="320"/>
      <c r="V100" s="283"/>
      <c r="W100" s="283"/>
      <c r="X100" s="320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3"/>
      <c r="AJ100" s="283"/>
      <c r="AK100" s="283"/>
      <c r="AL100" s="283"/>
      <c r="AM100" s="283"/>
      <c r="AN100" s="283"/>
      <c r="AO100" s="283"/>
      <c r="AP100" s="283"/>
      <c r="AQ100" s="283"/>
      <c r="AR100" s="283"/>
      <c r="AS100" s="283"/>
      <c r="AT100" s="285"/>
      <c r="AU100" s="283"/>
      <c r="AV100" s="285"/>
      <c r="AW100" s="265">
        <f t="shared" si="33"/>
        <v>0</v>
      </c>
    </row>
    <row r="101" spans="1:49" x14ac:dyDescent="0.25">
      <c r="A101" s="289"/>
      <c r="B101" s="276"/>
      <c r="C101" s="275"/>
      <c r="D101" s="280"/>
      <c r="E101" s="324"/>
      <c r="F101" s="325"/>
      <c r="G101" s="281"/>
      <c r="H101" s="281"/>
      <c r="I101" s="320"/>
      <c r="J101" s="281"/>
      <c r="K101" s="321"/>
      <c r="L101" s="320"/>
      <c r="M101" s="281"/>
      <c r="N101" s="283"/>
      <c r="O101" s="283"/>
      <c r="P101" s="321"/>
      <c r="Q101" s="321"/>
      <c r="R101" s="320"/>
      <c r="S101" s="283"/>
      <c r="T101" s="283"/>
      <c r="U101" s="320"/>
      <c r="V101" s="283"/>
      <c r="W101" s="283"/>
      <c r="X101" s="320"/>
      <c r="Y101" s="283"/>
      <c r="Z101" s="283"/>
      <c r="AA101" s="283"/>
      <c r="AB101" s="283"/>
      <c r="AC101" s="283"/>
      <c r="AD101" s="283"/>
      <c r="AE101" s="283"/>
      <c r="AF101" s="283"/>
      <c r="AG101" s="283"/>
      <c r="AH101" s="283"/>
      <c r="AI101" s="283"/>
      <c r="AJ101" s="283"/>
      <c r="AK101" s="283"/>
      <c r="AL101" s="283"/>
      <c r="AM101" s="283"/>
      <c r="AN101" s="283"/>
      <c r="AO101" s="283"/>
      <c r="AP101" s="283"/>
      <c r="AQ101" s="283"/>
      <c r="AR101" s="283"/>
      <c r="AS101" s="283"/>
      <c r="AT101" s="285"/>
      <c r="AU101" s="283"/>
      <c r="AV101" s="285"/>
      <c r="AW101" s="265">
        <f t="shared" si="33"/>
        <v>0</v>
      </c>
    </row>
    <row r="102" spans="1:49" x14ac:dyDescent="0.25">
      <c r="A102" s="289"/>
      <c r="B102" s="276"/>
      <c r="C102" s="275"/>
      <c r="D102" s="280"/>
      <c r="E102" s="324"/>
      <c r="F102" s="325"/>
      <c r="G102" s="281"/>
      <c r="H102" s="281"/>
      <c r="I102" s="320"/>
      <c r="J102" s="281"/>
      <c r="K102" s="321"/>
      <c r="L102" s="326"/>
      <c r="M102" s="281"/>
      <c r="N102" s="321"/>
      <c r="O102" s="321"/>
      <c r="P102" s="321"/>
      <c r="Q102" s="321"/>
      <c r="R102" s="320"/>
      <c r="S102" s="283"/>
      <c r="T102" s="283"/>
      <c r="U102" s="320"/>
      <c r="V102" s="283"/>
      <c r="W102" s="283"/>
      <c r="X102" s="320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3"/>
      <c r="AK102" s="283"/>
      <c r="AL102" s="283"/>
      <c r="AM102" s="283"/>
      <c r="AN102" s="283"/>
      <c r="AO102" s="283"/>
      <c r="AP102" s="283"/>
      <c r="AQ102" s="283"/>
      <c r="AR102" s="283"/>
      <c r="AS102" s="283"/>
      <c r="AT102" s="285"/>
      <c r="AU102" s="283"/>
      <c r="AV102" s="285"/>
      <c r="AW102" s="265">
        <f t="shared" si="33"/>
        <v>0</v>
      </c>
    </row>
    <row r="103" spans="1:49" x14ac:dyDescent="0.25">
      <c r="A103" s="289"/>
      <c r="B103" s="276"/>
      <c r="C103" s="275"/>
      <c r="D103" s="280"/>
      <c r="E103" s="324"/>
      <c r="F103" s="325"/>
      <c r="G103" s="281"/>
      <c r="H103" s="281"/>
      <c r="I103" s="320"/>
      <c r="J103" s="281"/>
      <c r="K103" s="321"/>
      <c r="L103" s="320"/>
      <c r="M103" s="281"/>
      <c r="N103" s="283"/>
      <c r="O103" s="283"/>
      <c r="P103" s="321"/>
      <c r="Q103" s="321"/>
      <c r="R103" s="320"/>
      <c r="S103" s="283"/>
      <c r="T103" s="283"/>
      <c r="U103" s="320"/>
      <c r="V103" s="283"/>
      <c r="W103" s="283"/>
      <c r="X103" s="320"/>
      <c r="Y103" s="283"/>
      <c r="Z103" s="283"/>
      <c r="AA103" s="283"/>
      <c r="AB103" s="283"/>
      <c r="AC103" s="283"/>
      <c r="AD103" s="283"/>
      <c r="AE103" s="283"/>
      <c r="AF103" s="283"/>
      <c r="AG103" s="283"/>
      <c r="AH103" s="283"/>
      <c r="AI103" s="283"/>
      <c r="AJ103" s="283"/>
      <c r="AK103" s="283"/>
      <c r="AL103" s="283"/>
      <c r="AM103" s="283"/>
      <c r="AN103" s="283"/>
      <c r="AO103" s="283"/>
      <c r="AP103" s="283"/>
      <c r="AQ103" s="283"/>
      <c r="AR103" s="283"/>
      <c r="AS103" s="283"/>
      <c r="AT103" s="285"/>
      <c r="AU103" s="283"/>
      <c r="AV103" s="285"/>
      <c r="AW103" s="265">
        <f t="shared" si="33"/>
        <v>0</v>
      </c>
    </row>
    <row r="104" spans="1:49" x14ac:dyDescent="0.25">
      <c r="A104" s="289"/>
      <c r="B104" s="276"/>
      <c r="C104" s="275"/>
      <c r="D104" s="280"/>
      <c r="E104" s="324"/>
      <c r="F104" s="325"/>
      <c r="G104" s="281"/>
      <c r="H104" s="281"/>
      <c r="I104" s="320"/>
      <c r="J104" s="281"/>
      <c r="K104" s="321"/>
      <c r="L104" s="320"/>
      <c r="M104" s="281"/>
      <c r="N104" s="283"/>
      <c r="O104" s="283"/>
      <c r="P104" s="321"/>
      <c r="Q104" s="321"/>
      <c r="R104" s="320"/>
      <c r="S104" s="283"/>
      <c r="T104" s="283"/>
      <c r="U104" s="320"/>
      <c r="V104" s="283"/>
      <c r="W104" s="283"/>
      <c r="X104" s="320"/>
      <c r="Y104" s="283"/>
      <c r="Z104" s="283"/>
      <c r="AA104" s="283"/>
      <c r="AB104" s="283"/>
      <c r="AC104" s="283"/>
      <c r="AD104" s="283"/>
      <c r="AE104" s="283"/>
      <c r="AF104" s="283"/>
      <c r="AG104" s="283"/>
      <c r="AH104" s="283"/>
      <c r="AI104" s="283"/>
      <c r="AJ104" s="283"/>
      <c r="AK104" s="283"/>
      <c r="AL104" s="283"/>
      <c r="AM104" s="283"/>
      <c r="AN104" s="283"/>
      <c r="AO104" s="283"/>
      <c r="AP104" s="283"/>
      <c r="AQ104" s="283"/>
      <c r="AR104" s="283"/>
      <c r="AS104" s="283"/>
      <c r="AT104" s="285"/>
      <c r="AU104" s="283"/>
      <c r="AV104" s="285"/>
      <c r="AW104" s="265">
        <f t="shared" si="33"/>
        <v>0</v>
      </c>
    </row>
    <row r="105" spans="1:49" x14ac:dyDescent="0.25">
      <c r="A105" s="289"/>
      <c r="B105" s="276"/>
      <c r="C105" s="275"/>
      <c r="D105" s="280"/>
      <c r="E105" s="324"/>
      <c r="F105" s="325"/>
      <c r="G105" s="281"/>
      <c r="H105" s="281"/>
      <c r="I105" s="320"/>
      <c r="J105" s="281"/>
      <c r="K105" s="321"/>
      <c r="L105" s="320"/>
      <c r="M105" s="281"/>
      <c r="N105" s="283"/>
      <c r="O105" s="283"/>
      <c r="P105" s="321"/>
      <c r="Q105" s="321"/>
      <c r="R105" s="320"/>
      <c r="S105" s="283"/>
      <c r="T105" s="283"/>
      <c r="U105" s="320"/>
      <c r="V105" s="283"/>
      <c r="W105" s="283"/>
      <c r="X105" s="320"/>
      <c r="Y105" s="283"/>
      <c r="Z105" s="283"/>
      <c r="AA105" s="283"/>
      <c r="AB105" s="283"/>
      <c r="AC105" s="283"/>
      <c r="AD105" s="283"/>
      <c r="AE105" s="283"/>
      <c r="AF105" s="283"/>
      <c r="AG105" s="283"/>
      <c r="AH105" s="283"/>
      <c r="AI105" s="283"/>
      <c r="AJ105" s="283"/>
      <c r="AK105" s="283"/>
      <c r="AL105" s="283"/>
      <c r="AM105" s="283"/>
      <c r="AN105" s="283"/>
      <c r="AO105" s="283"/>
      <c r="AP105" s="283"/>
      <c r="AQ105" s="283"/>
      <c r="AR105" s="283"/>
      <c r="AS105" s="283"/>
      <c r="AT105" s="285"/>
      <c r="AU105" s="283"/>
      <c r="AV105" s="285"/>
      <c r="AW105" s="265">
        <f t="shared" si="33"/>
        <v>0</v>
      </c>
    </row>
    <row r="106" spans="1:49" x14ac:dyDescent="0.25">
      <c r="A106" s="289"/>
      <c r="B106" s="276"/>
      <c r="C106" s="275"/>
      <c r="D106" s="280"/>
      <c r="E106" s="324"/>
      <c r="F106" s="325"/>
      <c r="G106" s="281"/>
      <c r="H106" s="281"/>
      <c r="I106" s="320"/>
      <c r="J106" s="281"/>
      <c r="K106" s="321"/>
      <c r="L106" s="320"/>
      <c r="M106" s="281"/>
      <c r="N106" s="283"/>
      <c r="O106" s="283"/>
      <c r="P106" s="321"/>
      <c r="Q106" s="321"/>
      <c r="R106" s="320"/>
      <c r="S106" s="283"/>
      <c r="T106" s="283"/>
      <c r="U106" s="320"/>
      <c r="V106" s="283"/>
      <c r="W106" s="283"/>
      <c r="X106" s="320"/>
      <c r="Y106" s="283"/>
      <c r="Z106" s="283"/>
      <c r="AA106" s="283"/>
      <c r="AB106" s="283"/>
      <c r="AC106" s="283"/>
      <c r="AD106" s="283"/>
      <c r="AE106" s="283"/>
      <c r="AF106" s="283"/>
      <c r="AG106" s="283"/>
      <c r="AH106" s="283"/>
      <c r="AI106" s="283"/>
      <c r="AJ106" s="283"/>
      <c r="AK106" s="283"/>
      <c r="AL106" s="283"/>
      <c r="AM106" s="283"/>
      <c r="AN106" s="283"/>
      <c r="AO106" s="283"/>
      <c r="AP106" s="283"/>
      <c r="AQ106" s="283"/>
      <c r="AR106" s="283"/>
      <c r="AS106" s="283"/>
      <c r="AT106" s="285"/>
      <c r="AU106" s="283"/>
      <c r="AV106" s="285"/>
      <c r="AW106" s="265">
        <f t="shared" si="33"/>
        <v>0</v>
      </c>
    </row>
    <row r="107" spans="1:49" x14ac:dyDescent="0.25">
      <c r="A107" s="289"/>
      <c r="B107" s="276"/>
      <c r="C107" s="275"/>
      <c r="D107" s="280"/>
      <c r="E107" s="324"/>
      <c r="F107" s="325"/>
      <c r="G107" s="281"/>
      <c r="H107" s="281"/>
      <c r="I107" s="320"/>
      <c r="J107" s="281"/>
      <c r="K107" s="321"/>
      <c r="L107" s="320"/>
      <c r="M107" s="281"/>
      <c r="N107" s="283"/>
      <c r="O107" s="283"/>
      <c r="P107" s="321"/>
      <c r="Q107" s="321"/>
      <c r="R107" s="320"/>
      <c r="S107" s="283"/>
      <c r="T107" s="283"/>
      <c r="U107" s="320"/>
      <c r="V107" s="283"/>
      <c r="W107" s="283"/>
      <c r="X107" s="320"/>
      <c r="Y107" s="283"/>
      <c r="Z107" s="283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83"/>
      <c r="AK107" s="283"/>
      <c r="AL107" s="283"/>
      <c r="AM107" s="283"/>
      <c r="AN107" s="283"/>
      <c r="AO107" s="283"/>
      <c r="AP107" s="283"/>
      <c r="AQ107" s="283"/>
      <c r="AR107" s="283"/>
      <c r="AS107" s="283"/>
      <c r="AT107" s="285"/>
      <c r="AU107" s="283"/>
      <c r="AV107" s="285"/>
      <c r="AW107" s="265">
        <f t="shared" si="33"/>
        <v>0</v>
      </c>
    </row>
    <row r="108" spans="1:49" x14ac:dyDescent="0.25">
      <c r="A108" s="275"/>
      <c r="B108" s="276"/>
      <c r="C108" s="275"/>
      <c r="D108" s="280"/>
      <c r="E108" s="324"/>
      <c r="F108" s="325"/>
      <c r="G108" s="281"/>
      <c r="H108" s="281"/>
      <c r="I108" s="320"/>
      <c r="J108" s="281"/>
      <c r="K108" s="321"/>
      <c r="L108" s="320"/>
      <c r="M108" s="281"/>
      <c r="N108" s="283"/>
      <c r="O108" s="283"/>
      <c r="P108" s="321"/>
      <c r="Q108" s="321"/>
      <c r="R108" s="320"/>
      <c r="S108" s="283"/>
      <c r="T108" s="283"/>
      <c r="U108" s="320"/>
      <c r="V108" s="283"/>
      <c r="W108" s="283"/>
      <c r="X108" s="320"/>
      <c r="Y108" s="283"/>
      <c r="Z108" s="283"/>
      <c r="AA108" s="283"/>
      <c r="AB108" s="283"/>
      <c r="AC108" s="283"/>
      <c r="AD108" s="283"/>
      <c r="AE108" s="283"/>
      <c r="AF108" s="283"/>
      <c r="AG108" s="283"/>
      <c r="AH108" s="283"/>
      <c r="AI108" s="283"/>
      <c r="AJ108" s="283"/>
      <c r="AK108" s="283"/>
      <c r="AL108" s="283"/>
      <c r="AM108" s="283"/>
      <c r="AN108" s="283"/>
      <c r="AO108" s="283"/>
      <c r="AP108" s="283"/>
      <c r="AQ108" s="283"/>
      <c r="AR108" s="283"/>
      <c r="AS108" s="283"/>
      <c r="AT108" s="285"/>
      <c r="AU108" s="283"/>
      <c r="AV108" s="285"/>
      <c r="AW108" s="265">
        <f t="shared" si="33"/>
        <v>0</v>
      </c>
    </row>
    <row r="109" spans="1:49" x14ac:dyDescent="0.25">
      <c r="A109" s="275"/>
      <c r="B109" s="276"/>
      <c r="C109" s="275"/>
      <c r="D109" s="280"/>
      <c r="E109" s="324"/>
      <c r="F109" s="325"/>
      <c r="G109" s="281"/>
      <c r="H109" s="281"/>
      <c r="I109" s="320"/>
      <c r="J109" s="281"/>
      <c r="K109" s="321"/>
      <c r="L109" s="320"/>
      <c r="M109" s="281"/>
      <c r="N109" s="283"/>
      <c r="O109" s="283"/>
      <c r="P109" s="321"/>
      <c r="Q109" s="321"/>
      <c r="R109" s="320"/>
      <c r="S109" s="283"/>
      <c r="T109" s="283"/>
      <c r="U109" s="320"/>
      <c r="V109" s="283"/>
      <c r="W109" s="283"/>
      <c r="X109" s="320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J109" s="283"/>
      <c r="AK109" s="283"/>
      <c r="AL109" s="283"/>
      <c r="AM109" s="283"/>
      <c r="AN109" s="283"/>
      <c r="AO109" s="283"/>
      <c r="AP109" s="283"/>
      <c r="AQ109" s="283"/>
      <c r="AR109" s="283"/>
      <c r="AS109" s="283"/>
      <c r="AT109" s="285"/>
      <c r="AU109" s="283"/>
      <c r="AV109" s="285"/>
      <c r="AW109" s="265">
        <f t="shared" si="33"/>
        <v>0</v>
      </c>
    </row>
    <row r="110" spans="1:49" ht="17.25" customHeight="1" x14ac:dyDescent="0.25">
      <c r="A110" s="277">
        <f>SUM(A56:A109)</f>
        <v>33.799999999999997</v>
      </c>
      <c r="B110" s="277">
        <f>SUM(B56:B109)</f>
        <v>436910.54</v>
      </c>
      <c r="C110" s="277">
        <f>SUM(C56:C109)</f>
        <v>7499364.8399999999</v>
      </c>
      <c r="D110" s="291"/>
      <c r="E110" s="327"/>
      <c r="F110" s="320"/>
      <c r="G110" s="294">
        <f>SUM(G56:G109)</f>
        <v>0</v>
      </c>
      <c r="H110" s="294"/>
      <c r="I110" s="294"/>
      <c r="J110" s="294">
        <f>SUM(J56:J109)</f>
        <v>456992.59569353465</v>
      </c>
      <c r="K110" s="294"/>
      <c r="L110" s="294">
        <f>SUM(L56:L109)</f>
        <v>2300</v>
      </c>
      <c r="M110" s="294">
        <f>SUM(M56:M109)</f>
        <v>7499364.8399999999</v>
      </c>
      <c r="N110" s="294"/>
      <c r="O110" s="294"/>
      <c r="P110" s="294">
        <f>SUM(P56:P109)</f>
        <v>0</v>
      </c>
      <c r="Q110" s="294"/>
      <c r="R110" s="294"/>
      <c r="S110" s="294">
        <f>SUM(S56:S109)</f>
        <v>9763.043217391818</v>
      </c>
      <c r="T110" s="294"/>
      <c r="U110" s="328"/>
      <c r="V110" s="328">
        <f>SUM(V56:V109)</f>
        <v>0</v>
      </c>
      <c r="W110" s="328"/>
      <c r="X110" s="328"/>
      <c r="Y110" s="328">
        <f>SUM(Y56:Y109)</f>
        <v>1934578.4746560259</v>
      </c>
      <c r="Z110" s="328"/>
      <c r="AA110" s="328"/>
      <c r="AB110" s="328">
        <f>SUM(AB56:AB109)</f>
        <v>3624707.6295167706</v>
      </c>
      <c r="AC110" s="328"/>
      <c r="AD110" s="328"/>
      <c r="AE110" s="328">
        <f>SUM(AE56:AE109)</f>
        <v>16271.73869565303</v>
      </c>
      <c r="AF110" s="328"/>
      <c r="AG110" s="328"/>
      <c r="AH110" s="328">
        <f>SUM(AH56:AH109)</f>
        <v>0</v>
      </c>
      <c r="AI110" s="328"/>
      <c r="AJ110" s="328"/>
      <c r="AK110" s="328">
        <f>SUM(AK56:AK109)</f>
        <v>0</v>
      </c>
      <c r="AL110" s="328"/>
      <c r="AM110" s="328"/>
      <c r="AN110" s="328">
        <f>SUM(AN56:AN109)</f>
        <v>0</v>
      </c>
      <c r="AO110" s="328"/>
      <c r="AP110" s="328"/>
      <c r="AQ110" s="328">
        <f>SUM(AQ56:AQ109)</f>
        <v>0</v>
      </c>
      <c r="AR110" s="328"/>
      <c r="AS110" s="328"/>
      <c r="AT110" s="297">
        <f>SUM(AT56:AT109)</f>
        <v>0</v>
      </c>
      <c r="AU110" s="328"/>
      <c r="AV110" s="297">
        <f>SUM(AV56:AV109)</f>
        <v>7499364.8399999999</v>
      </c>
    </row>
    <row r="111" spans="1:49" s="329" customFormat="1" x14ac:dyDescent="0.25">
      <c r="A111" s="299">
        <f>A110+A51</f>
        <v>123.7</v>
      </c>
      <c r="B111" s="299"/>
      <c r="C111" s="299"/>
      <c r="D111" s="299"/>
      <c r="E111" s="299"/>
      <c r="G111" s="302">
        <f>G110/$C$114</f>
        <v>0</v>
      </c>
      <c r="H111" s="302">
        <f>H110/$C$114</f>
        <v>0</v>
      </c>
      <c r="I111" s="302"/>
      <c r="J111" s="304">
        <f>J110/$C$114</f>
        <v>1.6169115555461883E-2</v>
      </c>
      <c r="K111" s="302">
        <f>K110/$C$114</f>
        <v>0</v>
      </c>
      <c r="L111" s="302"/>
      <c r="M111" s="304">
        <f>M110/$C$114</f>
        <v>0.2653393027221938</v>
      </c>
      <c r="N111" s="302">
        <f>N110/$C$114</f>
        <v>0</v>
      </c>
      <c r="O111" s="302"/>
      <c r="P111" s="304">
        <f>P110/$C$114</f>
        <v>0</v>
      </c>
      <c r="Q111" s="302"/>
      <c r="R111" s="302"/>
      <c r="S111" s="302">
        <f>S110/$C$114</f>
        <v>3.4543179789468521E-4</v>
      </c>
      <c r="T111" s="302">
        <f>T110/$C$114</f>
        <v>0</v>
      </c>
      <c r="U111" s="302"/>
      <c r="V111" s="302">
        <f>V110/$C$114</f>
        <v>0</v>
      </c>
      <c r="W111" s="302">
        <f>W110/$C$114</f>
        <v>0</v>
      </c>
      <c r="X111" s="302"/>
      <c r="Y111" s="304">
        <f>Y110/$C$114</f>
        <v>6.8448423897002342E-2</v>
      </c>
      <c r="Z111" s="302"/>
      <c r="AA111" s="302"/>
      <c r="AB111" s="304">
        <f>AB110/$C$114</f>
        <v>0.12824784705204392</v>
      </c>
      <c r="AC111" s="305"/>
      <c r="AD111" s="302"/>
      <c r="AE111" s="304">
        <f>AE110/$C$114</f>
        <v>5.7571966315780865E-4</v>
      </c>
      <c r="AF111" s="302"/>
      <c r="AG111" s="302"/>
      <c r="AH111" s="304">
        <f>AH110/$C$114</f>
        <v>0</v>
      </c>
      <c r="AI111" s="304"/>
      <c r="AJ111" s="304"/>
      <c r="AK111" s="304">
        <f>AK110/$C$114</f>
        <v>0</v>
      </c>
      <c r="AL111" s="304"/>
      <c r="AM111" s="304"/>
      <c r="AN111" s="304">
        <f>AN110/$C$114</f>
        <v>0</v>
      </c>
      <c r="AO111" s="302"/>
      <c r="AP111" s="302"/>
      <c r="AQ111" s="304">
        <f>AQ110/$C$114</f>
        <v>0</v>
      </c>
      <c r="AR111" s="304"/>
      <c r="AT111" s="306">
        <f>AT110/$C$114</f>
        <v>0</v>
      </c>
      <c r="AV111" s="306">
        <f>AK111+AH111+AE111+AB111+Y111+V111+S111+P111+M111+J111</f>
        <v>0.47912584068775443</v>
      </c>
      <c r="AW111" s="329">
        <f>AV111+AV52</f>
        <v>1.8057100315417349</v>
      </c>
    </row>
    <row r="112" spans="1:49" s="307" customFormat="1" ht="15" customHeight="1" x14ac:dyDescent="0.25">
      <c r="A112" s="313"/>
      <c r="B112" s="313"/>
      <c r="C112" s="313"/>
      <c r="D112" s="308" t="s">
        <v>475</v>
      </c>
      <c r="E112" s="309"/>
      <c r="G112" s="316">
        <f>G110/$C$114</f>
        <v>0</v>
      </c>
      <c r="H112" s="316"/>
      <c r="I112" s="330"/>
      <c r="J112" s="316">
        <f>1-J53</f>
        <v>0.93906249323195556</v>
      </c>
      <c r="K112" s="316"/>
      <c r="L112" s="330"/>
      <c r="M112" s="316">
        <f>1-M53</f>
        <v>0</v>
      </c>
      <c r="N112" s="316"/>
      <c r="O112" s="316"/>
      <c r="P112" s="316">
        <f>1-P53</f>
        <v>1</v>
      </c>
      <c r="Q112" s="316"/>
      <c r="R112" s="330"/>
      <c r="S112" s="316">
        <f>1-S53</f>
        <v>0.99869815065333034</v>
      </c>
      <c r="T112" s="316"/>
      <c r="U112" s="330"/>
      <c r="V112" s="316">
        <f>1-V53</f>
        <v>1</v>
      </c>
      <c r="W112" s="316"/>
      <c r="X112" s="330"/>
      <c r="Y112" s="316">
        <f>1-Y53</f>
        <v>0.74203435678480389</v>
      </c>
      <c r="Z112" s="316"/>
      <c r="AA112" s="316"/>
      <c r="AB112" s="316">
        <f>1-AB53</f>
        <v>0.5166647166992917</v>
      </c>
      <c r="AC112" s="316"/>
      <c r="AD112" s="316"/>
      <c r="AE112" s="316">
        <f>1-AE53</f>
        <v>0.99783025108888379</v>
      </c>
      <c r="AF112" s="316"/>
      <c r="AG112" s="316"/>
      <c r="AH112" s="316">
        <f>1-AH53</f>
        <v>1</v>
      </c>
      <c r="AI112" s="316"/>
      <c r="AJ112" s="316"/>
      <c r="AK112" s="316">
        <f>1-AK53</f>
        <v>1</v>
      </c>
      <c r="AL112" s="316"/>
      <c r="AM112" s="316"/>
      <c r="AN112" s="316">
        <f>1-AN53</f>
        <v>1</v>
      </c>
      <c r="AO112" s="316"/>
      <c r="AP112" s="316"/>
      <c r="AQ112" s="316">
        <f>1-AQ53</f>
        <v>1</v>
      </c>
      <c r="AR112" s="316"/>
      <c r="AS112" s="330"/>
      <c r="AT112" s="331">
        <f>1-AT53</f>
        <v>1</v>
      </c>
      <c r="AU112" s="330"/>
      <c r="AV112" s="331">
        <f>AV111+AV52</f>
        <v>1.8057100315417349</v>
      </c>
    </row>
    <row r="113" spans="1:49" s="307" customFormat="1" ht="15" customHeight="1" x14ac:dyDescent="0.25">
      <c r="A113" s="313"/>
      <c r="B113" s="313"/>
      <c r="C113" s="313"/>
      <c r="D113" s="314"/>
      <c r="E113" s="315"/>
      <c r="G113" s="316"/>
      <c r="H113" s="316"/>
      <c r="J113" s="317"/>
      <c r="K113" s="317"/>
      <c r="M113" s="317"/>
      <c r="N113" s="317"/>
      <c r="O113" s="317"/>
      <c r="P113" s="317"/>
      <c r="Q113" s="317"/>
      <c r="S113" s="317"/>
      <c r="T113" s="317"/>
      <c r="V113" s="317"/>
      <c r="W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T113" s="331"/>
      <c r="AV113" s="331"/>
    </row>
    <row r="114" spans="1:49" s="337" customFormat="1" ht="19.5" customHeight="1" x14ac:dyDescent="0.25">
      <c r="A114" s="332" t="s">
        <v>85</v>
      </c>
      <c r="B114" s="332">
        <f>B110+B51</f>
        <v>715878.97</v>
      </c>
      <c r="C114" s="332">
        <f>C110+C51</f>
        <v>28263301.980000004</v>
      </c>
      <c r="D114" s="332"/>
      <c r="E114" s="332"/>
      <c r="F114" s="333"/>
      <c r="G114" s="334">
        <f>G51+G110</f>
        <v>0</v>
      </c>
      <c r="H114" s="334"/>
      <c r="I114" s="334"/>
      <c r="J114" s="334">
        <f>J51+J110</f>
        <v>1722295.1556935348</v>
      </c>
      <c r="K114" s="334"/>
      <c r="L114" s="334"/>
      <c r="M114" s="334">
        <f>M51+M110</f>
        <v>28263301.980000004</v>
      </c>
      <c r="N114" s="334"/>
      <c r="O114" s="334"/>
      <c r="P114" s="334">
        <f>P110+P51</f>
        <v>0</v>
      </c>
      <c r="Q114" s="334"/>
      <c r="R114" s="334"/>
      <c r="S114" s="335">
        <f>S51+S110</f>
        <v>36794.56121739182</v>
      </c>
      <c r="T114" s="334"/>
      <c r="U114" s="334"/>
      <c r="V114" s="335">
        <f>V51+V110</f>
        <v>0</v>
      </c>
      <c r="W114" s="334"/>
      <c r="X114" s="334"/>
      <c r="Y114" s="335">
        <f>Y51+Y110</f>
        <v>7290960.8746560263</v>
      </c>
      <c r="Z114" s="335"/>
      <c r="AA114" s="334"/>
      <c r="AB114" s="335">
        <f>AB51+AB110</f>
        <v>13660651.069516771</v>
      </c>
      <c r="AC114" s="335"/>
      <c r="AD114" s="335"/>
      <c r="AE114" s="335">
        <f>AE51+AE110</f>
        <v>61324.268695653031</v>
      </c>
      <c r="AF114" s="335"/>
      <c r="AG114" s="335"/>
      <c r="AH114" s="335">
        <f>AH51+AH110</f>
        <v>0</v>
      </c>
      <c r="AI114" s="335"/>
      <c r="AJ114" s="335"/>
      <c r="AK114" s="335">
        <f>AK51+AK110</f>
        <v>0</v>
      </c>
      <c r="AL114" s="335"/>
      <c r="AM114" s="335"/>
      <c r="AN114" s="335">
        <f>AN51+AN110</f>
        <v>0</v>
      </c>
      <c r="AO114" s="335"/>
      <c r="AP114" s="335"/>
      <c r="AQ114" s="335">
        <f>AQ51+AQ110</f>
        <v>0</v>
      </c>
      <c r="AR114" s="335"/>
      <c r="AS114" s="334"/>
      <c r="AT114" s="336">
        <f>AT51+AT110</f>
        <v>0</v>
      </c>
      <c r="AU114" s="334"/>
      <c r="AV114" s="336">
        <f>AV51+AV110</f>
        <v>28263301.980000004</v>
      </c>
      <c r="AW114" s="337">
        <v>21185906.300000001</v>
      </c>
    </row>
    <row r="115" spans="1:49" s="337" customFormat="1" ht="19.5" customHeight="1" x14ac:dyDescent="0.25">
      <c r="A115" s="338"/>
      <c r="B115" s="338"/>
      <c r="C115" s="338"/>
      <c r="D115" s="338"/>
      <c r="E115" s="338"/>
      <c r="F115" s="339"/>
      <c r="G115" s="340"/>
      <c r="H115" s="340"/>
      <c r="I115" s="340"/>
      <c r="J115" s="340"/>
      <c r="K115" s="340"/>
      <c r="L115" s="340"/>
      <c r="M115" s="340"/>
      <c r="N115" s="340"/>
      <c r="O115" s="340"/>
      <c r="P115" s="340"/>
      <c r="Q115" s="340"/>
      <c r="R115" s="340"/>
      <c r="S115" s="340"/>
      <c r="T115" s="340"/>
      <c r="U115" s="340"/>
      <c r="V115" s="340"/>
      <c r="W115" s="340"/>
      <c r="X115" s="340"/>
      <c r="Y115" s="340"/>
      <c r="Z115" s="340"/>
      <c r="AA115" s="340"/>
      <c r="AB115" s="340"/>
      <c r="AC115" s="340"/>
      <c r="AD115" s="340"/>
      <c r="AE115" s="340"/>
      <c r="AF115" s="340"/>
      <c r="AG115" s="340"/>
      <c r="AH115" s="340"/>
      <c r="AI115" s="340"/>
      <c r="AJ115" s="340"/>
      <c r="AK115" s="340"/>
      <c r="AL115" s="340"/>
      <c r="AM115" s="340"/>
      <c r="AN115" s="340"/>
      <c r="AO115" s="340"/>
      <c r="AP115" s="340"/>
      <c r="AQ115" s="340"/>
      <c r="AR115" s="340"/>
      <c r="AS115" s="340"/>
      <c r="AT115" s="341"/>
      <c r="AU115" s="340"/>
      <c r="AV115" s="341"/>
      <c r="AW115" s="337">
        <f>AW114-AV114</f>
        <v>-7077395.6800000034</v>
      </c>
    </row>
    <row r="116" spans="1:49" s="346" customFormat="1" ht="19.5" hidden="1" customHeight="1" x14ac:dyDescent="0.25">
      <c r="A116" s="342"/>
      <c r="B116" s="342"/>
      <c r="C116" s="342"/>
      <c r="D116" s="342"/>
      <c r="E116" s="309"/>
      <c r="F116" s="343"/>
      <c r="G116" s="344" t="e">
        <f>G110/G114</f>
        <v>#DIV/0!</v>
      </c>
      <c r="H116" s="344"/>
      <c r="I116" s="344"/>
      <c r="J116" s="344" t="e">
        <f>J53/AT53</f>
        <v>#DIV/0!</v>
      </c>
      <c r="K116" s="344"/>
      <c r="L116" s="344"/>
      <c r="M116" s="344">
        <f>1-M53</f>
        <v>0</v>
      </c>
      <c r="N116" s="344"/>
      <c r="O116" s="344"/>
      <c r="P116" s="344"/>
      <c r="Q116" s="344"/>
      <c r="R116" s="344"/>
      <c r="S116" s="344">
        <f>1-S53</f>
        <v>0.99869815065333034</v>
      </c>
      <c r="T116" s="344"/>
      <c r="U116" s="344"/>
      <c r="V116" s="344">
        <f>1-V53</f>
        <v>1</v>
      </c>
      <c r="W116" s="344"/>
      <c r="X116" s="344"/>
      <c r="Y116" s="344">
        <f>1-Y53</f>
        <v>0.74203435678480389</v>
      </c>
      <c r="Z116" s="344"/>
      <c r="AA116" s="344"/>
      <c r="AB116" s="344"/>
      <c r="AC116" s="344"/>
      <c r="AD116" s="344"/>
      <c r="AE116" s="344"/>
      <c r="AF116" s="344"/>
      <c r="AG116" s="344"/>
      <c r="AH116" s="344"/>
      <c r="AI116" s="344"/>
      <c r="AJ116" s="344"/>
      <c r="AK116" s="344"/>
      <c r="AL116" s="344"/>
      <c r="AM116" s="344"/>
      <c r="AN116" s="344"/>
      <c r="AO116" s="344"/>
      <c r="AP116" s="344"/>
      <c r="AQ116" s="344"/>
      <c r="AR116" s="344"/>
      <c r="AS116" s="344"/>
      <c r="AT116" s="345"/>
      <c r="AU116" s="344"/>
      <c r="AV116" s="345" t="e">
        <f>SUM(J116:AB116)</f>
        <v>#DIV/0!</v>
      </c>
    </row>
    <row r="117" spans="1:49" s="337" customFormat="1" ht="19.5" hidden="1" customHeight="1" x14ac:dyDescent="0.25">
      <c r="A117" s="338"/>
      <c r="B117" s="338"/>
      <c r="C117" s="338"/>
      <c r="D117" s="338"/>
      <c r="E117" s="309"/>
      <c r="F117" s="339"/>
      <c r="G117" s="340"/>
      <c r="H117" s="340"/>
      <c r="I117" s="340"/>
      <c r="J117" s="340"/>
      <c r="K117" s="340"/>
      <c r="L117" s="340"/>
      <c r="M117" s="340"/>
      <c r="N117" s="340"/>
      <c r="O117" s="340"/>
      <c r="P117" s="340"/>
      <c r="Q117" s="340"/>
      <c r="R117" s="340"/>
      <c r="S117" s="340"/>
      <c r="T117" s="340"/>
      <c r="U117" s="340"/>
      <c r="V117" s="340"/>
      <c r="W117" s="340"/>
      <c r="X117" s="340"/>
      <c r="Y117" s="340"/>
      <c r="Z117" s="340"/>
      <c r="AA117" s="340"/>
      <c r="AB117" s="340"/>
      <c r="AC117" s="340"/>
      <c r="AD117" s="340"/>
      <c r="AE117" s="340"/>
      <c r="AF117" s="340"/>
      <c r="AG117" s="340"/>
      <c r="AH117" s="340"/>
      <c r="AI117" s="340"/>
      <c r="AJ117" s="340"/>
      <c r="AK117" s="340"/>
      <c r="AL117" s="340"/>
      <c r="AM117" s="340"/>
      <c r="AN117" s="340"/>
      <c r="AO117" s="340"/>
      <c r="AP117" s="340"/>
      <c r="AQ117" s="340"/>
      <c r="AR117" s="340"/>
      <c r="AS117" s="340"/>
      <c r="AT117" s="341"/>
      <c r="AU117" s="340"/>
      <c r="AV117" s="341"/>
    </row>
    <row r="118" spans="1:49" s="337" customFormat="1" ht="19.5" customHeight="1" x14ac:dyDescent="0.3">
      <c r="A118" s="338"/>
      <c r="B118" s="338"/>
      <c r="C118" s="338"/>
      <c r="D118" s="338"/>
      <c r="E118" s="963"/>
      <c r="F118" s="963"/>
      <c r="G118" s="963"/>
      <c r="H118" s="347"/>
      <c r="I118" s="340"/>
      <c r="J118" s="340"/>
      <c r="K118" s="340"/>
      <c r="L118" s="340"/>
      <c r="M118" s="340"/>
      <c r="N118" s="340"/>
      <c r="O118" s="340"/>
      <c r="P118" s="340"/>
      <c r="Q118" s="340"/>
      <c r="R118" s="340"/>
      <c r="S118" s="340"/>
      <c r="T118" s="340"/>
      <c r="U118" s="340"/>
      <c r="V118" s="340"/>
      <c r="W118" s="340"/>
      <c r="X118" s="340"/>
      <c r="Y118" s="340"/>
      <c r="Z118" s="340"/>
      <c r="AA118" s="340"/>
      <c r="AB118" s="340"/>
      <c r="AC118" s="340"/>
      <c r="AD118" s="340"/>
      <c r="AE118" s="340"/>
      <c r="AF118" s="340"/>
      <c r="AG118" s="340"/>
      <c r="AH118" s="340"/>
      <c r="AI118" s="340"/>
      <c r="AJ118" s="340"/>
      <c r="AK118" s="340"/>
      <c r="AL118" s="340"/>
      <c r="AM118" s="340"/>
      <c r="AN118" s="340"/>
      <c r="AO118" s="340"/>
      <c r="AP118" s="340"/>
      <c r="AQ118" s="340"/>
      <c r="AR118" s="340"/>
      <c r="AS118" s="340"/>
      <c r="AT118" s="341"/>
      <c r="AU118" s="340"/>
      <c r="AV118" s="341"/>
    </row>
    <row r="119" spans="1:49" x14ac:dyDescent="0.25">
      <c r="G119" s="266">
        <f>$C$110*G53</f>
        <v>0</v>
      </c>
      <c r="I119" s="266"/>
      <c r="J119" s="266">
        <f>$C$110*J53</f>
        <v>456992.59569353471</v>
      </c>
      <c r="K119" s="266"/>
      <c r="L119" s="266"/>
      <c r="M119" s="266">
        <f>$C$110*M53</f>
        <v>7499364.8399999999</v>
      </c>
      <c r="N119" s="266"/>
      <c r="O119" s="266"/>
      <c r="P119" s="266">
        <f>$C$110*P53</f>
        <v>0</v>
      </c>
      <c r="Q119" s="266"/>
      <c r="R119" s="266"/>
      <c r="S119" s="266">
        <f>$C$110*S53</f>
        <v>9763.043217391818</v>
      </c>
      <c r="T119" s="266"/>
      <c r="U119" s="266"/>
      <c r="V119" s="266">
        <f>$C$110*V53</f>
        <v>0</v>
      </c>
      <c r="W119" s="266"/>
      <c r="X119" s="266"/>
      <c r="Y119" s="266">
        <f>$C$110*Y53</f>
        <v>1934578.4746560261</v>
      </c>
      <c r="Z119" s="266"/>
      <c r="AA119" s="266"/>
      <c r="AB119" s="266">
        <f>$C$110*AB53</f>
        <v>3624707.6295167706</v>
      </c>
      <c r="AC119" s="266"/>
      <c r="AD119" s="266"/>
      <c r="AE119" s="266">
        <f>$C$110*AE53</f>
        <v>16271.73869565303</v>
      </c>
      <c r="AF119" s="266"/>
      <c r="AG119" s="266"/>
      <c r="AH119" s="266">
        <f>$C$110*AH53</f>
        <v>0</v>
      </c>
      <c r="AI119" s="266"/>
      <c r="AJ119" s="266"/>
      <c r="AK119" s="266">
        <f>$C$110*AK53</f>
        <v>0</v>
      </c>
      <c r="AL119" s="266"/>
      <c r="AM119" s="266"/>
      <c r="AN119" s="266">
        <f>$C$110*AN53</f>
        <v>0</v>
      </c>
      <c r="AO119" s="266"/>
      <c r="AP119" s="266"/>
      <c r="AQ119" s="266">
        <f>$C$110*AQ53</f>
        <v>0</v>
      </c>
      <c r="AR119" s="266"/>
      <c r="AS119" s="266"/>
      <c r="AT119" s="348">
        <f>$C$110*AT53</f>
        <v>0</v>
      </c>
      <c r="AU119" s="266"/>
      <c r="AV119" s="348">
        <f>J119+M119+P119+V119+Y119+AB119+AE119</f>
        <v>13531915.278561985</v>
      </c>
      <c r="AW119" s="265" t="s">
        <v>305</v>
      </c>
    </row>
    <row r="120" spans="1:49" x14ac:dyDescent="0.25">
      <c r="AT120" s="348"/>
      <c r="AV120" s="348"/>
    </row>
    <row r="121" spans="1:49" x14ac:dyDescent="0.25">
      <c r="G121" s="266">
        <f>G111+G52</f>
        <v>0</v>
      </c>
      <c r="I121" s="349"/>
      <c r="J121" s="266">
        <f>J111+J52</f>
        <v>6.0937506768044464E-2</v>
      </c>
      <c r="K121" s="266"/>
      <c r="L121" s="349"/>
      <c r="M121" s="266">
        <f>M111+M52</f>
        <v>1</v>
      </c>
      <c r="N121" s="266"/>
      <c r="O121" s="266"/>
      <c r="P121" s="266">
        <f>P111+P52</f>
        <v>0</v>
      </c>
      <c r="Q121" s="266"/>
      <c r="R121" s="349"/>
      <c r="S121" s="266">
        <f>S111+S52</f>
        <v>1.3018493466697132E-3</v>
      </c>
      <c r="T121" s="266"/>
      <c r="U121" s="349"/>
      <c r="V121" s="266">
        <f>V111+V52</f>
        <v>0</v>
      </c>
      <c r="W121" s="266"/>
      <c r="X121" s="349"/>
      <c r="Y121" s="266">
        <f>Y111+Y52</f>
        <v>0.25796564321519611</v>
      </c>
      <c r="Z121" s="266"/>
      <c r="AA121" s="266"/>
      <c r="AB121" s="266">
        <f>AB111+AB52</f>
        <v>0.4833352833007083</v>
      </c>
      <c r="AC121" s="266"/>
      <c r="AD121" s="266"/>
      <c r="AE121" s="266">
        <f>AE111+AE52</f>
        <v>2.1697489111161886E-3</v>
      </c>
      <c r="AF121" s="266"/>
      <c r="AG121" s="266"/>
      <c r="AH121" s="266">
        <f>AH111+AH52</f>
        <v>0</v>
      </c>
      <c r="AI121" s="266"/>
      <c r="AJ121" s="266"/>
      <c r="AK121" s="266">
        <f>AK111+AK52</f>
        <v>0</v>
      </c>
      <c r="AL121" s="266"/>
      <c r="AM121" s="266"/>
      <c r="AN121" s="266">
        <f>AN111+AN52</f>
        <v>0</v>
      </c>
      <c r="AO121" s="266"/>
      <c r="AP121" s="266"/>
      <c r="AQ121" s="266">
        <f>AQ111+AQ52</f>
        <v>0</v>
      </c>
      <c r="AR121" s="266"/>
      <c r="AS121" s="349"/>
      <c r="AT121" s="348">
        <f>AT111+AT52</f>
        <v>0</v>
      </c>
      <c r="AU121" s="349"/>
      <c r="AV121" s="348">
        <f>J121+M121+P121+V121+Y121+AB121+AE121+AH121+AK121</f>
        <v>1.804408182195065</v>
      </c>
    </row>
    <row r="124" spans="1:49" x14ac:dyDescent="0.25">
      <c r="F124" s="350"/>
    </row>
  </sheetData>
  <mergeCells count="24">
    <mergeCell ref="V1:AV1"/>
    <mergeCell ref="A2:X2"/>
    <mergeCell ref="A3:A4"/>
    <mergeCell ref="B3:B4"/>
    <mergeCell ref="C3:C4"/>
    <mergeCell ref="D3:D4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V3:AV4"/>
    <mergeCell ref="A55:AT55"/>
    <mergeCell ref="E118:G118"/>
    <mergeCell ref="AI3:AK3"/>
    <mergeCell ref="AL3:AN3"/>
    <mergeCell ref="AO3:AQ3"/>
    <mergeCell ref="AR3:AT3"/>
    <mergeCell ref="AU3:AU4"/>
  </mergeCells>
  <pageMargins left="0" right="0" top="0.59027777777777801" bottom="0" header="0.51180555555555496" footer="0.51180555555555496"/>
  <pageSetup paperSize="9" scale="43" firstPageNumber="0" orientation="portrait" horizontalDpi="300" verticalDpi="300" r:id="rId1"/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99FF"/>
    <pageSetUpPr fitToPage="1"/>
  </sheetPr>
  <dimension ref="A1:BG56"/>
  <sheetViews>
    <sheetView tabSelected="1" view="pageBreakPreview" topLeftCell="B1" zoomScale="65" zoomScaleNormal="100" zoomScalePageLayoutView="65" workbookViewId="0">
      <pane xSplit="3" ySplit="5" topLeftCell="E6" activePane="bottomRight" state="frozen"/>
      <selection activeCell="B1" sqref="B1"/>
      <selection pane="topRight" activeCell="M1" sqref="M1"/>
      <selection pane="bottomLeft" activeCell="B6" sqref="B6"/>
      <selection pane="bottomRight" activeCell="N45" sqref="N45"/>
    </sheetView>
  </sheetViews>
  <sheetFormatPr defaultRowHeight="12.75" x14ac:dyDescent="0.2"/>
  <cols>
    <col min="1" max="1" width="4.140625" hidden="1" customWidth="1"/>
    <col min="2" max="2" width="42.85546875" customWidth="1"/>
    <col min="3" max="3" width="8.7109375" customWidth="1"/>
    <col min="4" max="4" width="13.85546875" customWidth="1"/>
    <col min="5" max="5" width="12.28515625" customWidth="1"/>
    <col min="6" max="6" width="15.42578125" customWidth="1"/>
    <col min="7" max="7" width="12.28515625" customWidth="1"/>
    <col min="8" max="8" width="15.42578125" customWidth="1"/>
    <col min="9" max="9" width="12.28515625" customWidth="1"/>
    <col min="10" max="10" width="15.42578125" customWidth="1"/>
    <col min="11" max="12" width="12.7109375" customWidth="1"/>
    <col min="13" max="13" width="12.28515625" customWidth="1"/>
    <col min="14" max="14" width="15.42578125" customWidth="1"/>
    <col min="15" max="15" width="12.28515625" customWidth="1"/>
    <col min="16" max="16" width="15.42578125" customWidth="1"/>
    <col min="17" max="17" width="12.28515625" customWidth="1"/>
    <col min="18" max="18" width="15.42578125" customWidth="1"/>
    <col min="19" max="19" width="12.28515625" customWidth="1"/>
    <col min="20" max="20" width="15.42578125" customWidth="1"/>
    <col min="21" max="32" width="11.5703125"/>
    <col min="33" max="33" width="8.85546875" style="351" customWidth="1"/>
    <col min="34" max="46" width="13" hidden="1" customWidth="1"/>
    <col min="47" max="47" width="11.5703125" hidden="1"/>
    <col min="48" max="48" width="12.7109375" hidden="1" customWidth="1"/>
    <col min="49" max="49" width="11.5703125" hidden="1"/>
    <col min="50" max="50" width="12.7109375" hidden="1" customWidth="1"/>
    <col min="51" max="51" width="11.5703125" hidden="1"/>
    <col min="52" max="52" width="12.7109375" hidden="1" customWidth="1"/>
    <col min="53" max="53" width="11.5703125" hidden="1"/>
    <col min="54" max="54" width="12.7109375" hidden="1" customWidth="1"/>
    <col min="55" max="56" width="12.7109375" customWidth="1"/>
    <col min="57" max="57" width="13" customWidth="1"/>
    <col min="58" max="58" width="13.5703125" customWidth="1"/>
    <col min="59" max="59" width="12.28515625" customWidth="1"/>
    <col min="60" max="1025" width="8.7109375" customWidth="1"/>
  </cols>
  <sheetData>
    <row r="1" spans="2:59" ht="18.75" customHeight="1" x14ac:dyDescent="0.3">
      <c r="B1" s="245"/>
      <c r="C1" s="943" t="s">
        <v>484</v>
      </c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3"/>
      <c r="Q1" s="943"/>
    </row>
    <row r="2" spans="2:59" ht="15" customHeight="1" x14ac:dyDescent="0.25">
      <c r="E2" s="352"/>
      <c r="F2" s="353"/>
      <c r="G2" s="353"/>
      <c r="H2" s="353"/>
      <c r="I2" s="353"/>
      <c r="J2" s="353"/>
      <c r="K2" s="353"/>
      <c r="L2" s="353"/>
      <c r="M2" s="353"/>
      <c r="N2" s="354"/>
      <c r="O2" s="352"/>
      <c r="P2" s="353"/>
      <c r="Q2" s="353"/>
      <c r="R2" s="353"/>
      <c r="S2" s="353"/>
      <c r="T2" s="353"/>
      <c r="U2" s="353"/>
      <c r="V2" s="353"/>
      <c r="W2" s="353"/>
      <c r="X2" s="354"/>
      <c r="Y2" s="353"/>
      <c r="Z2" s="353"/>
      <c r="AA2" s="353"/>
      <c r="AB2" s="353"/>
      <c r="AC2" s="353"/>
      <c r="AD2" s="354"/>
      <c r="AE2" s="353"/>
      <c r="AF2" s="354"/>
      <c r="AJ2" s="355"/>
      <c r="AK2" s="355"/>
      <c r="AL2" s="355"/>
      <c r="AM2" s="355"/>
      <c r="AN2" s="355"/>
      <c r="AO2" s="355"/>
      <c r="AP2" s="355"/>
      <c r="AQ2" s="355"/>
      <c r="AR2" s="355"/>
      <c r="AS2" s="355"/>
      <c r="AT2" s="355"/>
    </row>
    <row r="3" spans="2:59" ht="16.899999999999999" customHeight="1" x14ac:dyDescent="0.2"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</row>
    <row r="4" spans="2:59" ht="28.9" customHeight="1" x14ac:dyDescent="0.2">
      <c r="B4" s="982" t="s">
        <v>485</v>
      </c>
      <c r="C4" s="982" t="s">
        <v>486</v>
      </c>
      <c r="D4" s="982" t="s">
        <v>447</v>
      </c>
      <c r="E4" s="964" t="s">
        <v>461</v>
      </c>
      <c r="F4" s="964"/>
      <c r="G4" s="981" t="s">
        <v>462</v>
      </c>
      <c r="H4" s="981"/>
      <c r="I4" s="1104" t="s">
        <v>781</v>
      </c>
      <c r="J4" s="981"/>
      <c r="K4" s="1104" t="s">
        <v>284</v>
      </c>
      <c r="L4" s="981"/>
      <c r="M4" s="1104" t="s">
        <v>285</v>
      </c>
      <c r="N4" s="981"/>
      <c r="O4" s="1104" t="s">
        <v>286</v>
      </c>
      <c r="P4" s="981"/>
      <c r="Q4" s="1104" t="s">
        <v>287</v>
      </c>
      <c r="R4" s="981"/>
      <c r="S4" s="1104" t="s">
        <v>288</v>
      </c>
      <c r="T4" s="980"/>
      <c r="U4" s="980" t="s">
        <v>289</v>
      </c>
      <c r="V4" s="980"/>
      <c r="W4" s="980" t="s">
        <v>290</v>
      </c>
      <c r="X4" s="981"/>
      <c r="Y4" s="1104" t="s">
        <v>291</v>
      </c>
      <c r="Z4" s="981"/>
      <c r="AA4" s="1104" t="s">
        <v>292</v>
      </c>
      <c r="AB4" s="981"/>
      <c r="AC4" s="1104" t="s">
        <v>293</v>
      </c>
      <c r="AD4" s="981"/>
      <c r="AE4" s="1104" t="s">
        <v>293</v>
      </c>
      <c r="AF4" s="981"/>
      <c r="AH4" s="964" t="s">
        <v>487</v>
      </c>
      <c r="AI4" s="964"/>
      <c r="AJ4" s="964"/>
      <c r="AK4" s="981" t="s">
        <v>488</v>
      </c>
      <c r="AL4" s="981"/>
      <c r="AM4" s="964" t="s">
        <v>283</v>
      </c>
      <c r="AN4" s="964"/>
      <c r="AO4" s="964" t="s">
        <v>284</v>
      </c>
      <c r="AP4" s="964"/>
      <c r="AQ4" s="964" t="s">
        <v>285</v>
      </c>
      <c r="AR4" s="964"/>
      <c r="AS4" s="981" t="s">
        <v>286</v>
      </c>
      <c r="AT4" s="981"/>
      <c r="AU4" s="981" t="s">
        <v>287</v>
      </c>
      <c r="AV4" s="981"/>
      <c r="AW4" s="980" t="s">
        <v>288</v>
      </c>
      <c r="AX4" s="980"/>
      <c r="AY4" s="980" t="s">
        <v>289</v>
      </c>
      <c r="AZ4" s="980"/>
      <c r="BA4" s="981" t="s">
        <v>290</v>
      </c>
      <c r="BB4" s="981"/>
      <c r="BC4" s="357"/>
      <c r="BD4" s="357"/>
    </row>
    <row r="5" spans="2:59" ht="37.5" customHeight="1" x14ac:dyDescent="0.2">
      <c r="B5" s="982"/>
      <c r="C5" s="982"/>
      <c r="D5" s="982"/>
      <c r="E5" s="356" t="s">
        <v>489</v>
      </c>
      <c r="F5" s="356" t="s">
        <v>490</v>
      </c>
      <c r="G5" s="358" t="s">
        <v>489</v>
      </c>
      <c r="H5" s="356" t="s">
        <v>490</v>
      </c>
      <c r="I5" s="356" t="s">
        <v>489</v>
      </c>
      <c r="J5" s="356" t="s">
        <v>490</v>
      </c>
      <c r="K5" s="356" t="s">
        <v>489</v>
      </c>
      <c r="L5" s="356" t="s">
        <v>490</v>
      </c>
      <c r="M5" s="356" t="s">
        <v>489</v>
      </c>
      <c r="N5" s="356" t="s">
        <v>490</v>
      </c>
      <c r="O5" s="356" t="s">
        <v>489</v>
      </c>
      <c r="P5" s="356" t="s">
        <v>490</v>
      </c>
      <c r="Q5" s="356" t="s">
        <v>489</v>
      </c>
      <c r="R5" s="356" t="s">
        <v>490</v>
      </c>
      <c r="S5" s="356" t="s">
        <v>489</v>
      </c>
      <c r="T5" s="359" t="s">
        <v>490</v>
      </c>
      <c r="U5" s="356" t="s">
        <v>489</v>
      </c>
      <c r="V5" s="359" t="s">
        <v>490</v>
      </c>
      <c r="W5" s="356" t="s">
        <v>489</v>
      </c>
      <c r="X5" s="356" t="s">
        <v>490</v>
      </c>
      <c r="Y5" s="356" t="s">
        <v>489</v>
      </c>
      <c r="Z5" s="356" t="s">
        <v>490</v>
      </c>
      <c r="AA5" s="356" t="s">
        <v>489</v>
      </c>
      <c r="AB5" s="356" t="s">
        <v>490</v>
      </c>
      <c r="AC5" s="356" t="s">
        <v>489</v>
      </c>
      <c r="AD5" s="356" t="s">
        <v>490</v>
      </c>
      <c r="AE5" s="356" t="s">
        <v>489</v>
      </c>
      <c r="AF5" s="356" t="s">
        <v>490</v>
      </c>
      <c r="AH5" s="359" t="s">
        <v>490</v>
      </c>
      <c r="AI5" s="356" t="s">
        <v>489</v>
      </c>
      <c r="AJ5" s="359" t="s">
        <v>490</v>
      </c>
      <c r="AK5" s="356" t="s">
        <v>489</v>
      </c>
      <c r="AL5" s="359" t="s">
        <v>490</v>
      </c>
      <c r="AM5" s="356" t="s">
        <v>489</v>
      </c>
      <c r="AN5" s="359" t="s">
        <v>490</v>
      </c>
      <c r="AO5" s="356" t="s">
        <v>489</v>
      </c>
      <c r="AP5" s="359" t="s">
        <v>490</v>
      </c>
      <c r="AQ5" s="356" t="s">
        <v>489</v>
      </c>
      <c r="AR5" s="359" t="s">
        <v>490</v>
      </c>
      <c r="AS5" s="356" t="s">
        <v>489</v>
      </c>
      <c r="AT5" s="359" t="s">
        <v>490</v>
      </c>
      <c r="AU5" s="356" t="s">
        <v>489</v>
      </c>
      <c r="AV5" s="359" t="s">
        <v>490</v>
      </c>
      <c r="AW5" s="356" t="s">
        <v>489</v>
      </c>
      <c r="AX5" s="359" t="s">
        <v>490</v>
      </c>
      <c r="AY5" s="356" t="s">
        <v>489</v>
      </c>
      <c r="AZ5" s="359" t="s">
        <v>490</v>
      </c>
      <c r="BA5" s="356" t="s">
        <v>489</v>
      </c>
      <c r="BB5" s="359" t="s">
        <v>490</v>
      </c>
      <c r="BC5" s="360"/>
      <c r="BD5" s="360"/>
      <c r="BF5" s="361" t="s">
        <v>305</v>
      </c>
    </row>
    <row r="6" spans="2:59" s="362" customFormat="1" ht="15.75" customHeight="1" x14ac:dyDescent="0.25">
      <c r="B6" s="970" t="s">
        <v>491</v>
      </c>
      <c r="C6" s="971">
        <v>212</v>
      </c>
      <c r="D6" s="972">
        <v>19800</v>
      </c>
      <c r="E6" s="365">
        <f>'Прил.8 ст.211'!G52</f>
        <v>0</v>
      </c>
      <c r="F6" s="365">
        <f>$D$6*E6</f>
        <v>0</v>
      </c>
      <c r="G6" s="365">
        <v>0.73</v>
      </c>
      <c r="H6" s="365">
        <f>$D$6*G6</f>
        <v>14454</v>
      </c>
      <c r="I6" s="365">
        <v>0</v>
      </c>
      <c r="J6" s="365">
        <f>$D$6*I6</f>
        <v>0</v>
      </c>
      <c r="K6" s="365">
        <f>'Прил.8 ст.211'!$P$52</f>
        <v>0</v>
      </c>
      <c r="L6" s="365">
        <f>$D$6*K6</f>
        <v>0</v>
      </c>
      <c r="M6" s="365">
        <f>'Прил.8 ст.211'!S52</f>
        <v>9.5641754877502801E-4</v>
      </c>
      <c r="N6" s="365">
        <v>0</v>
      </c>
      <c r="O6" s="365">
        <f>'Прил.8 ст.211'!V52</f>
        <v>0</v>
      </c>
      <c r="P6" s="365">
        <f>$D$6*O6</f>
        <v>0</v>
      </c>
      <c r="Q6" s="365">
        <v>0</v>
      </c>
      <c r="R6" s="365">
        <v>0</v>
      </c>
      <c r="S6" s="365">
        <v>0</v>
      </c>
      <c r="T6" s="365">
        <f>$D$6*S6</f>
        <v>0</v>
      </c>
      <c r="U6" s="365">
        <f>'Прил.8 ст.211'!$AE$52</f>
        <v>1.59402924795838E-3</v>
      </c>
      <c r="V6" s="365">
        <f>$D$6*U6</f>
        <v>31.561779109575923</v>
      </c>
      <c r="W6" s="365">
        <f>'Прил.8 ст.211'!$AH$52</f>
        <v>0</v>
      </c>
      <c r="X6" s="365">
        <f>$D$6*W6</f>
        <v>0</v>
      </c>
      <c r="Y6" s="365">
        <f>'Прил.8 ст.211'!$AK$52</f>
        <v>0</v>
      </c>
      <c r="Z6" s="365">
        <f>$D$6*Y6</f>
        <v>0</v>
      </c>
      <c r="AA6" s="365">
        <f>'Прил.8 ст.211'!$AN$52</f>
        <v>0</v>
      </c>
      <c r="AB6" s="365">
        <f>$D$6*AA6</f>
        <v>0</v>
      </c>
      <c r="AC6" s="365">
        <f>'Прил.8 ст.211'!$AQ$52</f>
        <v>0</v>
      </c>
      <c r="AD6" s="365">
        <f>$D$6*AC6</f>
        <v>0</v>
      </c>
      <c r="AE6" s="365">
        <f>'Прил.8 ст.211'!$AT$52</f>
        <v>0</v>
      </c>
      <c r="AF6" s="365">
        <f>$D$6*AE6</f>
        <v>0</v>
      </c>
      <c r="AG6" s="366"/>
      <c r="AH6" s="972"/>
      <c r="AI6" s="365">
        <f>'Прил.8 ст.211'!$G$52</f>
        <v>0</v>
      </c>
      <c r="AJ6" s="365">
        <f>AH6*AI6</f>
        <v>0</v>
      </c>
      <c r="AK6" s="365">
        <f>'Прил.8 ст.211'!$J$52</f>
        <v>4.4768391212582581E-2</v>
      </c>
      <c r="AL6" s="365">
        <f>$AH$6*AK6</f>
        <v>0</v>
      </c>
      <c r="AM6" s="365">
        <f>'Прил.8 ст.211'!$M$52</f>
        <v>0.73466069727780625</v>
      </c>
      <c r="AN6" s="365">
        <f>AH6*AM6</f>
        <v>0</v>
      </c>
      <c r="AO6" s="365">
        <f>'Прил.8 ст.211'!$P$52</f>
        <v>0</v>
      </c>
      <c r="AP6" s="365">
        <f>AH6*AO6</f>
        <v>0</v>
      </c>
      <c r="AQ6" s="365">
        <f>'Прил.8 ст.211'!$S$52</f>
        <v>9.5641754877502801E-4</v>
      </c>
      <c r="AR6" s="365">
        <f>AH6*AQ6</f>
        <v>0</v>
      </c>
      <c r="AS6" s="365">
        <f>'Прил.8 ст.211'!$V$52</f>
        <v>0</v>
      </c>
      <c r="AT6" s="365">
        <f>AH6*AS6</f>
        <v>0</v>
      </c>
      <c r="AU6" s="365">
        <f>'Прил.8 ст.211'!$Y$52</f>
        <v>0.18951721931819374</v>
      </c>
      <c r="AV6" s="365">
        <f>AU6*AH6</f>
        <v>0</v>
      </c>
      <c r="AW6" s="365">
        <f>'Прил.8 ст.211'!$AB$52</f>
        <v>0.35508743624866435</v>
      </c>
      <c r="AX6" s="365">
        <f>AH6*AW6</f>
        <v>0</v>
      </c>
      <c r="AY6" s="365">
        <f>'Прил.8 ст.211'!$AE$52</f>
        <v>1.59402924795838E-3</v>
      </c>
      <c r="AZ6" s="365">
        <f>AY6*AH6</f>
        <v>0</v>
      </c>
      <c r="BA6" s="365">
        <f>'Прил.8 ст.211'!$AH$52</f>
        <v>0</v>
      </c>
      <c r="BB6" s="365">
        <f>BA6*AH6</f>
        <v>0</v>
      </c>
      <c r="BC6" s="367"/>
      <c r="BD6" s="367"/>
      <c r="BE6" s="368">
        <f>F6+H6+J6+N6+P6+R6+L6+T6+V6+X6+Z6+AB6+AD6+AF6</f>
        <v>14485.561779109576</v>
      </c>
      <c r="BF6" s="368">
        <f>D6-BE6-BE7</f>
        <v>-42.961028440100563</v>
      </c>
      <c r="BG6" s="368">
        <f>BB6+AX6+AV6+AT6+AR6+AP6+AN6+AL6+AJ6</f>
        <v>0</v>
      </c>
    </row>
    <row r="7" spans="2:59" s="362" customFormat="1" ht="15.75" x14ac:dyDescent="0.25">
      <c r="B7" s="970"/>
      <c r="C7" s="971"/>
      <c r="D7" s="972"/>
      <c r="E7" s="365">
        <f>'Прил.8 ст.211'!G111</f>
        <v>0</v>
      </c>
      <c r="F7" s="365">
        <f>$D$6*E7</f>
        <v>0</v>
      </c>
      <c r="G7" s="365">
        <v>0.27</v>
      </c>
      <c r="H7" s="365">
        <f>$D$6*G7</f>
        <v>5346</v>
      </c>
      <c r="I7" s="365">
        <v>0</v>
      </c>
      <c r="J7" s="365">
        <f>$D$6*I7</f>
        <v>0</v>
      </c>
      <c r="K7" s="365">
        <f>'Прил.8 ст.211'!$P$111</f>
        <v>0</v>
      </c>
      <c r="L7" s="365">
        <f>$D$6*K7</f>
        <v>0</v>
      </c>
      <c r="M7" s="365">
        <f>'Прил.8 ст.211'!S111</f>
        <v>3.4543179789468521E-4</v>
      </c>
      <c r="N7" s="365">
        <v>0</v>
      </c>
      <c r="O7" s="365">
        <f>'Прил.8 ст.211'!V111</f>
        <v>0</v>
      </c>
      <c r="P7" s="365">
        <f>$D$6*O7</f>
        <v>0</v>
      </c>
      <c r="Q7" s="365">
        <v>0</v>
      </c>
      <c r="R7" s="365">
        <v>0</v>
      </c>
      <c r="S7" s="365">
        <v>0</v>
      </c>
      <c r="T7" s="365">
        <f>$D$6*S7</f>
        <v>0</v>
      </c>
      <c r="U7" s="365">
        <f>'Прил.8 ст.211'!$AE$111</f>
        <v>5.7571966315780865E-4</v>
      </c>
      <c r="V7" s="365">
        <f>$D$6*U7</f>
        <v>11.399249330524611</v>
      </c>
      <c r="W7" s="365">
        <f>'Прил.8 ст.211'!$AH$111</f>
        <v>0</v>
      </c>
      <c r="X7" s="365">
        <f>$D$6*W7</f>
        <v>0</v>
      </c>
      <c r="Y7" s="365">
        <f>'Прил.8 ст.211'!$AK$111</f>
        <v>0</v>
      </c>
      <c r="Z7" s="365">
        <f>$D$6*Y7</f>
        <v>0</v>
      </c>
      <c r="AA7" s="365">
        <f>'Прил.8 ст.211'!$AN$111</f>
        <v>0</v>
      </c>
      <c r="AB7" s="365">
        <f>$D$6*AA7</f>
        <v>0</v>
      </c>
      <c r="AC7" s="365">
        <f>'Прил.8 ст.211'!$AQ$111</f>
        <v>0</v>
      </c>
      <c r="AD7" s="365">
        <f>$D$6*AC7</f>
        <v>0</v>
      </c>
      <c r="AE7" s="365">
        <f>'Прил.8 ст.211'!$AT$111</f>
        <v>0</v>
      </c>
      <c r="AF7" s="365">
        <f>$D$6*AE7</f>
        <v>0</v>
      </c>
      <c r="AG7" s="366"/>
      <c r="AH7" s="972"/>
      <c r="AI7" s="365">
        <f>'Прил.8 ст.211'!$G$111</f>
        <v>0</v>
      </c>
      <c r="AJ7" s="365">
        <f>AH6*AI7</f>
        <v>0</v>
      </c>
      <c r="AK7" s="365">
        <f>'Прил.8 ст.211'!$J$111</f>
        <v>1.6169115555461883E-2</v>
      </c>
      <c r="AL7" s="365">
        <f>AH6*AK7</f>
        <v>0</v>
      </c>
      <c r="AM7" s="365">
        <f>'Прил.8 ст.211'!$M$111</f>
        <v>0.2653393027221938</v>
      </c>
      <c r="AN7" s="365">
        <f>AH6*AM7</f>
        <v>0</v>
      </c>
      <c r="AO7" s="365">
        <f>'Прил.8 ст.211'!$P$111</f>
        <v>0</v>
      </c>
      <c r="AP7" s="365">
        <f>AH6*AO7</f>
        <v>0</v>
      </c>
      <c r="AQ7" s="365">
        <f>'Прил.8 ст.211'!$S$111</f>
        <v>3.4543179789468521E-4</v>
      </c>
      <c r="AR7" s="365">
        <f>AH6*AQ7</f>
        <v>0</v>
      </c>
      <c r="AS7" s="365">
        <f>'Прил.8 ст.211'!$V$111</f>
        <v>0</v>
      </c>
      <c r="AT7" s="365">
        <f>AH6*AS7</f>
        <v>0</v>
      </c>
      <c r="AU7" s="365">
        <f>'Прил.8 ст.211'!$Y$111</f>
        <v>6.8448423897002342E-2</v>
      </c>
      <c r="AV7" s="365">
        <f>AU7*AH6</f>
        <v>0</v>
      </c>
      <c r="AW7" s="365">
        <f>'Прил.8 ст.211'!$AB$111</f>
        <v>0.12824784705204392</v>
      </c>
      <c r="AX7" s="365">
        <f>AH6*AW7</f>
        <v>0</v>
      </c>
      <c r="AY7" s="365">
        <f>'Прил.8 ст.211'!$AE$111</f>
        <v>5.7571966315780865E-4</v>
      </c>
      <c r="AZ7" s="365">
        <f>AY7*AH6</f>
        <v>0</v>
      </c>
      <c r="BA7" s="365">
        <f>'Прил.8 ст.211'!$AH$111</f>
        <v>0</v>
      </c>
      <c r="BB7" s="365">
        <f>BA7*AH6</f>
        <v>0</v>
      </c>
      <c r="BC7" s="367"/>
      <c r="BD7" s="367"/>
      <c r="BE7" s="368">
        <f>F7+H7+J7+N7+P7+R7+L7+T7+V7+X7+Z7+AB7+AD7+AF7</f>
        <v>5357.399249330525</v>
      </c>
      <c r="BF7" s="368"/>
      <c r="BG7" s="368">
        <f>BB7+AX7+AV7+AT7+AR7+AP7+AN7+AL7+AJ7</f>
        <v>0</v>
      </c>
    </row>
    <row r="8" spans="2:59" ht="15.75" x14ac:dyDescent="0.25">
      <c r="B8" s="970"/>
      <c r="C8" s="971"/>
      <c r="D8" s="369" t="s">
        <v>492</v>
      </c>
      <c r="E8" s="365"/>
      <c r="F8" s="370">
        <f>SUM(F6:F7)</f>
        <v>0</v>
      </c>
      <c r="G8" s="370"/>
      <c r="H8" s="370">
        <f>SUM(H6:H7)</f>
        <v>19800</v>
      </c>
      <c r="I8" s="370"/>
      <c r="J8" s="370">
        <f>SUM(J6:J7)</f>
        <v>0</v>
      </c>
      <c r="K8" s="370"/>
      <c r="L8" s="370">
        <f>L6+L7</f>
        <v>0</v>
      </c>
      <c r="M8" s="370"/>
      <c r="N8" s="370">
        <f>SUM(N6:N7)</f>
        <v>0</v>
      </c>
      <c r="O8" s="370"/>
      <c r="P8" s="370">
        <f>SUM(P6:P7)</f>
        <v>0</v>
      </c>
      <c r="Q8" s="370"/>
      <c r="R8" s="370">
        <f>SUM(R6:R7)</f>
        <v>0</v>
      </c>
      <c r="S8" s="370"/>
      <c r="T8" s="371">
        <f>SUM(T6:T7)</f>
        <v>0</v>
      </c>
      <c r="U8" s="370"/>
      <c r="V8" s="371">
        <f>V6+V7</f>
        <v>42.961028440100534</v>
      </c>
      <c r="W8" s="365"/>
      <c r="X8" s="365">
        <f>X6+X7</f>
        <v>0</v>
      </c>
      <c r="Y8" s="365"/>
      <c r="Z8" s="365">
        <f>Z6+Z7</f>
        <v>0</v>
      </c>
      <c r="AA8" s="365"/>
      <c r="AB8" s="365">
        <f>AB6+AB7</f>
        <v>0</v>
      </c>
      <c r="AC8" s="365"/>
      <c r="AD8" s="365">
        <f>AD6+AD7</f>
        <v>0</v>
      </c>
      <c r="AE8" s="365"/>
      <c r="AF8" s="365">
        <f>AF6+AF7</f>
        <v>0</v>
      </c>
      <c r="AH8" s="369" t="s">
        <v>492</v>
      </c>
      <c r="AI8" s="370"/>
      <c r="AJ8" s="370">
        <f>AJ6+AJ7</f>
        <v>0</v>
      </c>
      <c r="AK8" s="370"/>
      <c r="AL8" s="370">
        <f>AL6+AL7</f>
        <v>0</v>
      </c>
      <c r="AM8" s="370"/>
      <c r="AN8" s="370">
        <f>AN6+AN7</f>
        <v>0</v>
      </c>
      <c r="AO8" s="370"/>
      <c r="AP8" s="370">
        <f>AP6+AP7</f>
        <v>0</v>
      </c>
      <c r="AQ8" s="370"/>
      <c r="AR8" s="370">
        <f>AR6+AR7</f>
        <v>0</v>
      </c>
      <c r="AS8" s="370"/>
      <c r="AT8" s="370">
        <f>AT6+AT7</f>
        <v>0</v>
      </c>
      <c r="AU8" s="370"/>
      <c r="AV8" s="370"/>
      <c r="AW8" s="370"/>
      <c r="AX8" s="370">
        <f>AX6+AX7</f>
        <v>0</v>
      </c>
      <c r="AY8" s="370"/>
      <c r="AZ8" s="370">
        <f>AZ7+AZ6</f>
        <v>0</v>
      </c>
      <c r="BA8" s="370"/>
      <c r="BB8" s="370">
        <f>BB6+BB7</f>
        <v>0</v>
      </c>
      <c r="BC8" s="372"/>
      <c r="BD8" s="372"/>
      <c r="BE8" s="373">
        <f>F8+H8+J8+N8+P8+R8+L8+T8+V8+X8+Z8+AB8+AD8+AF8</f>
        <v>19842.961028440099</v>
      </c>
      <c r="BF8" s="355"/>
      <c r="BG8" s="373">
        <f>BG6+BG7</f>
        <v>0</v>
      </c>
    </row>
    <row r="9" spans="2:59" ht="12" customHeight="1" x14ac:dyDescent="0.25">
      <c r="B9" s="974"/>
      <c r="C9" s="974"/>
      <c r="D9" s="974"/>
      <c r="E9" s="974"/>
      <c r="F9" s="974"/>
      <c r="G9" s="974"/>
      <c r="H9" s="974"/>
      <c r="I9" s="974"/>
      <c r="J9" s="974"/>
      <c r="K9" s="974"/>
      <c r="L9" s="974"/>
      <c r="M9" s="974"/>
      <c r="N9" s="974"/>
      <c r="O9" s="974"/>
      <c r="P9" s="974"/>
      <c r="Q9" s="974"/>
      <c r="R9" s="974"/>
      <c r="S9" s="374"/>
      <c r="T9" s="374"/>
      <c r="U9" s="374"/>
      <c r="V9" s="374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H9" s="374"/>
      <c r="AI9" s="374"/>
      <c r="AJ9" s="374"/>
      <c r="AK9" s="374"/>
      <c r="AL9" s="374"/>
      <c r="AM9" s="374"/>
      <c r="AN9" s="374"/>
      <c r="AO9" s="374"/>
      <c r="AP9" s="374"/>
      <c r="AQ9" s="374"/>
      <c r="AR9" s="374"/>
      <c r="AS9" s="374"/>
      <c r="AT9" s="374"/>
      <c r="AU9" s="374"/>
      <c r="AV9" s="374"/>
      <c r="AW9" s="374"/>
      <c r="AX9" s="374"/>
      <c r="AY9" s="374"/>
      <c r="AZ9" s="374"/>
      <c r="BA9" s="374"/>
      <c r="BB9" s="374"/>
      <c r="BC9" s="374"/>
      <c r="BD9" s="374"/>
      <c r="BE9" s="355"/>
      <c r="BF9" s="355"/>
    </row>
    <row r="10" spans="2:59" s="362" customFormat="1" ht="16.5" customHeight="1" x14ac:dyDescent="0.25">
      <c r="B10" s="970" t="s">
        <v>493</v>
      </c>
      <c r="C10" s="971">
        <v>221</v>
      </c>
      <c r="D10" s="979">
        <v>90000</v>
      </c>
      <c r="E10" s="365">
        <f>'Прил.8 ст.211'!G52</f>
        <v>0</v>
      </c>
      <c r="F10" s="365">
        <f>D10*E10</f>
        <v>0</v>
      </c>
      <c r="G10" s="365">
        <v>0.73</v>
      </c>
      <c r="H10" s="365">
        <f>D10*G10</f>
        <v>65700</v>
      </c>
      <c r="I10" s="365">
        <v>0</v>
      </c>
      <c r="J10" s="365">
        <f>D10*I10</f>
        <v>0</v>
      </c>
      <c r="K10" s="365">
        <f>'Прил.8 ст.211'!$P$52</f>
        <v>0</v>
      </c>
      <c r="L10" s="365">
        <f>$D$10*K10</f>
        <v>0</v>
      </c>
      <c r="M10" s="365">
        <f>'Прил.8 ст.211'!S52</f>
        <v>9.5641754877502801E-4</v>
      </c>
      <c r="N10" s="365">
        <v>0</v>
      </c>
      <c r="O10" s="365">
        <f>'Прил.8 ст.211'!V52</f>
        <v>0</v>
      </c>
      <c r="P10" s="365">
        <f>D10*O10</f>
        <v>0</v>
      </c>
      <c r="Q10" s="365">
        <v>0</v>
      </c>
      <c r="R10" s="365">
        <f>D10*Q10</f>
        <v>0</v>
      </c>
      <c r="S10" s="365">
        <v>0</v>
      </c>
      <c r="T10" s="376">
        <f>D10*S10</f>
        <v>0</v>
      </c>
      <c r="U10" s="365">
        <f>'Прил.8 ст.211'!$AE$52</f>
        <v>1.59402924795838E-3</v>
      </c>
      <c r="V10" s="365">
        <f>$D$10*U10</f>
        <v>143.4626323162542</v>
      </c>
      <c r="W10" s="365">
        <f>'Прил.8 ст.211'!$AH$52</f>
        <v>0</v>
      </c>
      <c r="X10" s="365">
        <f>$D$10*W10</f>
        <v>0</v>
      </c>
      <c r="Y10" s="365">
        <f>'Прил.8 ст.211'!$AK$52</f>
        <v>0</v>
      </c>
      <c r="Z10" s="365">
        <f>$D$10*Y10</f>
        <v>0</v>
      </c>
      <c r="AA10" s="365">
        <f>'Прил.8 ст.211'!$AN$52</f>
        <v>0</v>
      </c>
      <c r="AB10" s="365">
        <f>$D$10*AA10</f>
        <v>0</v>
      </c>
      <c r="AC10" s="365">
        <f>'Прил.8 ст.211'!$AQ$52</f>
        <v>0</v>
      </c>
      <c r="AD10" s="365">
        <f>$D$10*AC10</f>
        <v>0</v>
      </c>
      <c r="AE10" s="365">
        <f>'Прил.8 ст.211'!$AT$52</f>
        <v>0</v>
      </c>
      <c r="AF10" s="365">
        <f>$D$10*AE10</f>
        <v>0</v>
      </c>
      <c r="AG10" s="366"/>
      <c r="AH10" s="979"/>
      <c r="AI10" s="365">
        <f>'Прил.8 ст.211'!$G$52</f>
        <v>0</v>
      </c>
      <c r="AJ10" s="377">
        <f>AH10*AI10</f>
        <v>0</v>
      </c>
      <c r="AK10" s="377">
        <f>'Прил.8 ст.211'!$J$52</f>
        <v>4.4768391212582581E-2</v>
      </c>
      <c r="AL10" s="377">
        <f>AK10*$AH$10</f>
        <v>0</v>
      </c>
      <c r="AM10" s="377">
        <f>'Прил.8 ст.211'!$M$52</f>
        <v>0.73466069727780625</v>
      </c>
      <c r="AN10" s="377">
        <f>AM10*$AH$10</f>
        <v>0</v>
      </c>
      <c r="AO10" s="365">
        <f>'Прил.8 ст.211'!$P$52</f>
        <v>0</v>
      </c>
      <c r="AP10" s="377">
        <f>AO10*$AH$10</f>
        <v>0</v>
      </c>
      <c r="AQ10" s="365">
        <f>'Прил.8 ст.211'!$S$52</f>
        <v>9.5641754877502801E-4</v>
      </c>
      <c r="AR10" s="377">
        <f>AQ10*$AH$10</f>
        <v>0</v>
      </c>
      <c r="AS10" s="365">
        <f>'Прил.8 ст.211'!$V$52</f>
        <v>0</v>
      </c>
      <c r="AT10" s="377">
        <f>AS10*$AH$10</f>
        <v>0</v>
      </c>
      <c r="AU10" s="365">
        <f>'Прил.8 ст.211'!$Y$52</f>
        <v>0.18951721931819374</v>
      </c>
      <c r="AV10" s="365">
        <f>AH10*AU10</f>
        <v>0</v>
      </c>
      <c r="AW10" s="365">
        <f>'Прил.8 ст.211'!$AB$52</f>
        <v>0.35508743624866435</v>
      </c>
      <c r="AX10" s="365">
        <f>AW10*$AH$10</f>
        <v>0</v>
      </c>
      <c r="AY10" s="365">
        <f>'Прил.8 ст.211'!$AE$52</f>
        <v>1.59402924795838E-3</v>
      </c>
      <c r="AZ10" s="365">
        <f>AY10*$AH$10</f>
        <v>0</v>
      </c>
      <c r="BA10" s="365">
        <f>'Прил.8 ст.211'!$AH$52</f>
        <v>0</v>
      </c>
      <c r="BB10" s="365">
        <f>BA10*$AH$10</f>
        <v>0</v>
      </c>
      <c r="BC10" s="367"/>
      <c r="BD10" s="378"/>
      <c r="BE10" s="368">
        <f>F10+H10+J10+N10+P10+R10+L10+T10+V10+X10+Z10+AB10+AD10+AF10</f>
        <v>65843.462632316252</v>
      </c>
      <c r="BF10" s="368">
        <f>D10-BE10-BE11</f>
        <v>-195.27740200045446</v>
      </c>
      <c r="BG10" s="368">
        <f>E10+E11+G10+G11+I10+I11+M10+M11+O10+O11+Q10+Q11</f>
        <v>1.0013018493466697</v>
      </c>
    </row>
    <row r="11" spans="2:59" s="362" customFormat="1" ht="16.5" customHeight="1" x14ac:dyDescent="0.25">
      <c r="B11" s="970"/>
      <c r="C11" s="971"/>
      <c r="D11" s="979"/>
      <c r="E11" s="365">
        <f>'Прил.8 ст.211'!G111</f>
        <v>0</v>
      </c>
      <c r="F11" s="365">
        <f>D10*E11</f>
        <v>0</v>
      </c>
      <c r="G11" s="365">
        <v>0.27</v>
      </c>
      <c r="H11" s="365">
        <f>D10*G11</f>
        <v>24300</v>
      </c>
      <c r="I11" s="365">
        <v>0</v>
      </c>
      <c r="J11" s="365">
        <f>D10*I11</f>
        <v>0</v>
      </c>
      <c r="K11" s="365">
        <f>'Прил.8 ст.211'!$P$111</f>
        <v>0</v>
      </c>
      <c r="L11" s="365">
        <f>$D$10*K11</f>
        <v>0</v>
      </c>
      <c r="M11" s="365">
        <f>'Прил.8 ст.211'!S111</f>
        <v>3.4543179789468521E-4</v>
      </c>
      <c r="N11" s="365">
        <v>0</v>
      </c>
      <c r="O11" s="365">
        <f>'Прил.8 ст.211'!V111</f>
        <v>0</v>
      </c>
      <c r="P11" s="365">
        <f>D10*O11</f>
        <v>0</v>
      </c>
      <c r="Q11" s="365">
        <v>0</v>
      </c>
      <c r="R11" s="365">
        <f>D10*Q11</f>
        <v>0</v>
      </c>
      <c r="S11" s="365">
        <v>0</v>
      </c>
      <c r="T11" s="376">
        <f>D10*S11</f>
        <v>0</v>
      </c>
      <c r="U11" s="365">
        <f>'Прил.8 ст.211'!$AE$111</f>
        <v>5.7571966315780865E-4</v>
      </c>
      <c r="V11" s="365">
        <f>$D$10*U11</f>
        <v>51.81476968420278</v>
      </c>
      <c r="W11" s="365">
        <f>'Прил.8 ст.211'!$AH$111</f>
        <v>0</v>
      </c>
      <c r="X11" s="365">
        <f>$D$10*W11</f>
        <v>0</v>
      </c>
      <c r="Y11" s="365">
        <f>'Прил.8 ст.211'!$AK$111</f>
        <v>0</v>
      </c>
      <c r="Z11" s="365">
        <f>$D$10*Y11</f>
        <v>0</v>
      </c>
      <c r="AA11" s="365">
        <f>'Прил.8 ст.211'!$AN$111</f>
        <v>0</v>
      </c>
      <c r="AB11" s="365">
        <f>$D$10*AA11</f>
        <v>0</v>
      </c>
      <c r="AC11" s="365">
        <f>'Прил.8 ст.211'!$AQ$111</f>
        <v>0</v>
      </c>
      <c r="AD11" s="365">
        <f>$D$10*AC11</f>
        <v>0</v>
      </c>
      <c r="AE11" s="365">
        <f>'Прил.8 ст.211'!$AT$111</f>
        <v>0</v>
      </c>
      <c r="AF11" s="365">
        <f>$D$10*AE11</f>
        <v>0</v>
      </c>
      <c r="AG11" s="366"/>
      <c r="AH11" s="979"/>
      <c r="AI11" s="365">
        <f>'Прил.8 ст.211'!$G$111</f>
        <v>0</v>
      </c>
      <c r="AJ11" s="377">
        <f>AH10*AI11</f>
        <v>0</v>
      </c>
      <c r="AK11" s="377">
        <f>'Прил.8 ст.211'!$J$111</f>
        <v>1.6169115555461883E-2</v>
      </c>
      <c r="AL11" s="377">
        <f>$AH$10*AK11</f>
        <v>0</v>
      </c>
      <c r="AM11" s="377">
        <f>'Прил.8 ст.211'!$M$111</f>
        <v>0.2653393027221938</v>
      </c>
      <c r="AN11" s="377">
        <f>$AH$10*AM11</f>
        <v>0</v>
      </c>
      <c r="AO11" s="365">
        <f>'Прил.8 ст.211'!$P$111</f>
        <v>0</v>
      </c>
      <c r="AP11" s="377">
        <f>$AH$10*AO11</f>
        <v>0</v>
      </c>
      <c r="AQ11" s="365">
        <f>'Прил.8 ст.211'!$S$111</f>
        <v>3.4543179789468521E-4</v>
      </c>
      <c r="AR11" s="377">
        <f>$AH$10*AQ11</f>
        <v>0</v>
      </c>
      <c r="AS11" s="365">
        <f>'Прил.8 ст.211'!$V$111</f>
        <v>0</v>
      </c>
      <c r="AT11" s="377">
        <f>$AH$10*AS11</f>
        <v>0</v>
      </c>
      <c r="AU11" s="365">
        <f>'Прил.8 ст.211'!$Y$111</f>
        <v>6.8448423897002342E-2</v>
      </c>
      <c r="AV11" s="365">
        <f>AH10*AU11</f>
        <v>0</v>
      </c>
      <c r="AW11" s="365">
        <f>'Прил.8 ст.211'!$AB$111</f>
        <v>0.12824784705204392</v>
      </c>
      <c r="AX11" s="365">
        <f>$AH$10*AW11</f>
        <v>0</v>
      </c>
      <c r="AY11" s="365">
        <f>'Прил.8 ст.211'!$AE$111</f>
        <v>5.7571966315780865E-4</v>
      </c>
      <c r="AZ11" s="365">
        <f>$AH$10*AY11</f>
        <v>0</v>
      </c>
      <c r="BA11" s="365">
        <f>'Прил.8 ст.211'!$AH$111</f>
        <v>0</v>
      </c>
      <c r="BB11" s="365">
        <f>BB9+BB10</f>
        <v>0</v>
      </c>
      <c r="BC11" s="367"/>
      <c r="BD11" s="378"/>
      <c r="BE11" s="368">
        <f>F11+H11+J11+N11+P11+R11+L11+T11+V11+X11+Z11+AB11+AD11+AF11</f>
        <v>24351.814769684202</v>
      </c>
      <c r="BF11" s="368"/>
    </row>
    <row r="12" spans="2:59" s="362" customFormat="1" ht="16.5" customHeight="1" x14ac:dyDescent="0.25">
      <c r="B12" s="970"/>
      <c r="C12" s="971"/>
      <c r="D12" s="369" t="s">
        <v>492</v>
      </c>
      <c r="E12" s="365"/>
      <c r="F12" s="370">
        <f>SUM(F10:F11)</f>
        <v>0</v>
      </c>
      <c r="G12" s="370"/>
      <c r="H12" s="370">
        <f>SUM(H10:H11)</f>
        <v>90000</v>
      </c>
      <c r="I12" s="370"/>
      <c r="J12" s="370">
        <f>SUM(J10:J11)</f>
        <v>0</v>
      </c>
      <c r="K12" s="370"/>
      <c r="L12" s="370">
        <f>L10+L11</f>
        <v>0</v>
      </c>
      <c r="M12" s="370"/>
      <c r="N12" s="370">
        <v>0</v>
      </c>
      <c r="O12" s="370"/>
      <c r="P12" s="370">
        <f>SUM(P10:P11)</f>
        <v>0</v>
      </c>
      <c r="Q12" s="370"/>
      <c r="R12" s="370">
        <f>SUM(R10:R11)</f>
        <v>0</v>
      </c>
      <c r="S12" s="370"/>
      <c r="T12" s="371">
        <f>SUM(T10:T11)</f>
        <v>0</v>
      </c>
      <c r="U12" s="370"/>
      <c r="V12" s="371">
        <f>SUM(V10:V11)</f>
        <v>195.27740200045699</v>
      </c>
      <c r="W12" s="365"/>
      <c r="X12" s="370">
        <f>SUM(X10:X11)</f>
        <v>0</v>
      </c>
      <c r="Y12" s="370"/>
      <c r="Z12" s="370">
        <f>SUM(Z10:Z11)</f>
        <v>0</v>
      </c>
      <c r="AA12" s="370"/>
      <c r="AB12" s="370">
        <f>SUM(AB10:AB11)</f>
        <v>0</v>
      </c>
      <c r="AC12" s="365"/>
      <c r="AD12" s="370">
        <f>SUM(AD10:AD11)</f>
        <v>0</v>
      </c>
      <c r="AE12" s="365"/>
      <c r="AF12" s="370">
        <f>SUM(AF10:AF11)</f>
        <v>0</v>
      </c>
      <c r="AG12" s="366"/>
      <c r="AH12" s="369" t="s">
        <v>492</v>
      </c>
      <c r="AI12" s="370"/>
      <c r="AJ12" s="370">
        <f>AJ10+AJ11</f>
        <v>0</v>
      </c>
      <c r="AK12" s="370"/>
      <c r="AL12" s="370">
        <f>AL10+AL11</f>
        <v>0</v>
      </c>
      <c r="AM12" s="370"/>
      <c r="AN12" s="370">
        <f>AN10+AN11</f>
        <v>0</v>
      </c>
      <c r="AO12" s="370"/>
      <c r="AP12" s="370">
        <f>AP10+AP11</f>
        <v>0</v>
      </c>
      <c r="AQ12" s="370"/>
      <c r="AR12" s="370">
        <f>AR10+AR11</f>
        <v>0</v>
      </c>
      <c r="AS12" s="370"/>
      <c r="AT12" s="370">
        <f>AT10+AT11</f>
        <v>0</v>
      </c>
      <c r="AU12" s="370"/>
      <c r="AV12" s="370">
        <f>AV10+AV11</f>
        <v>0</v>
      </c>
      <c r="AW12" s="370"/>
      <c r="AX12" s="370">
        <f>AX10+AX11</f>
        <v>0</v>
      </c>
      <c r="AY12" s="370"/>
      <c r="AZ12" s="370">
        <f>AZ10+AZ11</f>
        <v>0</v>
      </c>
      <c r="BA12" s="370"/>
      <c r="BB12" s="370">
        <f>BB10+BB11</f>
        <v>0</v>
      </c>
      <c r="BC12" s="372"/>
      <c r="BD12" s="372"/>
      <c r="BE12" s="373">
        <f>F12+H12+J12+N12+P12+R12+L12+T12+V12+X12+Z12+AB12+AD12+AF12</f>
        <v>90195.277402000458</v>
      </c>
      <c r="BF12" s="368"/>
    </row>
    <row r="13" spans="2:59" ht="12" customHeight="1" x14ac:dyDescent="0.25">
      <c r="B13" s="977"/>
      <c r="C13" s="977"/>
      <c r="D13" s="977"/>
      <c r="E13" s="977"/>
      <c r="F13" s="977"/>
      <c r="G13" s="977"/>
      <c r="H13" s="977"/>
      <c r="I13" s="977"/>
      <c r="J13" s="977"/>
      <c r="K13" s="977"/>
      <c r="L13" s="977"/>
      <c r="M13" s="977"/>
      <c r="N13" s="977"/>
      <c r="O13" s="977"/>
      <c r="P13" s="977"/>
      <c r="Q13" s="977"/>
      <c r="R13" s="977"/>
      <c r="S13" s="374"/>
      <c r="T13" s="374"/>
      <c r="U13" s="374"/>
      <c r="V13" s="374"/>
      <c r="W13" s="365"/>
      <c r="X13" s="365"/>
      <c r="Y13" s="365"/>
      <c r="Z13" s="365"/>
      <c r="AA13" s="365"/>
      <c r="AB13" s="365"/>
      <c r="AC13" s="365"/>
      <c r="AD13" s="365"/>
      <c r="AE13" s="365"/>
      <c r="AF13" s="365"/>
      <c r="AH13" s="374"/>
      <c r="AI13" s="374"/>
      <c r="AJ13" s="374"/>
      <c r="AK13" s="374"/>
      <c r="AL13" s="374"/>
      <c r="AM13" s="374"/>
      <c r="AN13" s="374"/>
      <c r="AO13" s="374"/>
      <c r="AP13" s="374"/>
      <c r="AQ13" s="374"/>
      <c r="AR13" s="374"/>
      <c r="AS13" s="374"/>
      <c r="AT13" s="374"/>
      <c r="AU13" s="374"/>
      <c r="AV13" s="374"/>
      <c r="AW13" s="374"/>
      <c r="AX13" s="374"/>
      <c r="AY13" s="374"/>
      <c r="AZ13" s="374"/>
      <c r="BA13" s="374"/>
      <c r="BB13" s="374"/>
      <c r="BC13" s="374"/>
      <c r="BD13" s="374"/>
      <c r="BE13" s="355"/>
      <c r="BF13" s="355"/>
    </row>
    <row r="14" spans="2:59" s="362" customFormat="1" ht="18" customHeight="1" x14ac:dyDescent="0.25">
      <c r="B14" s="970" t="s">
        <v>494</v>
      </c>
      <c r="C14" s="971" t="s">
        <v>495</v>
      </c>
      <c r="D14" s="972"/>
      <c r="E14" s="365">
        <f>'Прил.8 ст.211'!G52</f>
        <v>0</v>
      </c>
      <c r="F14" s="365">
        <f>D14*E14</f>
        <v>0</v>
      </c>
      <c r="G14" s="365">
        <f>'Прил.8 ст.211'!J52</f>
        <v>4.4768391212582581E-2</v>
      </c>
      <c r="H14" s="365">
        <f>D14*G14</f>
        <v>0</v>
      </c>
      <c r="I14" s="365">
        <v>0</v>
      </c>
      <c r="J14" s="365">
        <f>D14*I14</f>
        <v>0</v>
      </c>
      <c r="K14" s="365">
        <f>'Прил.8 ст.211'!$P$52</f>
        <v>0</v>
      </c>
      <c r="L14" s="365">
        <f>$D$14*K14</f>
        <v>0</v>
      </c>
      <c r="M14" s="365">
        <f>'Прил.8 ст.211'!S52</f>
        <v>9.5641754877502801E-4</v>
      </c>
      <c r="N14" s="365">
        <f>D14*M14</f>
        <v>0</v>
      </c>
      <c r="O14" s="365">
        <f>'Прил.8 ст.211'!V52</f>
        <v>0</v>
      </c>
      <c r="P14" s="365">
        <f>D14*O14</f>
        <v>0</v>
      </c>
      <c r="Q14" s="365">
        <v>0</v>
      </c>
      <c r="R14" s="365">
        <f>D14*Q14</f>
        <v>0</v>
      </c>
      <c r="S14" s="365">
        <v>0</v>
      </c>
      <c r="T14" s="376">
        <f>$D$14*S14</f>
        <v>0</v>
      </c>
      <c r="U14" s="365">
        <f>'Прил.8 ст.211'!$AE$52</f>
        <v>1.59402924795838E-3</v>
      </c>
      <c r="V14" s="376">
        <f>$D$14*U14</f>
        <v>0</v>
      </c>
      <c r="W14" s="365">
        <f>'Прил.8 ст.211'!$AH$52</f>
        <v>0</v>
      </c>
      <c r="X14" s="365">
        <f>$D$14*W14</f>
        <v>0</v>
      </c>
      <c r="Y14" s="365">
        <f>'Прил.8 ст.211'!$AK$52</f>
        <v>0</v>
      </c>
      <c r="Z14" s="365">
        <f>$D$14*Y14</f>
        <v>0</v>
      </c>
      <c r="AA14" s="365">
        <f>'Прил.8 ст.211'!$AN$52</f>
        <v>0</v>
      </c>
      <c r="AB14" s="365">
        <f>$D$14*AA14</f>
        <v>0</v>
      </c>
      <c r="AC14" s="365">
        <f>'Прил.8 ст.211'!$AQ$52</f>
        <v>0</v>
      </c>
      <c r="AD14" s="365">
        <f>$D$14*AC14</f>
        <v>0</v>
      </c>
      <c r="AE14" s="365">
        <f>'Прил.8 ст.211'!$AT$52</f>
        <v>0</v>
      </c>
      <c r="AF14" s="365">
        <f>$D$14*AE14</f>
        <v>0</v>
      </c>
      <c r="AG14" s="366"/>
      <c r="AH14" s="972"/>
      <c r="AI14" s="365">
        <f>'Прил.8 ст.211'!$G$52</f>
        <v>0</v>
      </c>
      <c r="AJ14" s="377">
        <f>$AH$14*AI14</f>
        <v>0</v>
      </c>
      <c r="AK14" s="377">
        <f>'Прил.8 ст.211'!$J$52</f>
        <v>4.4768391212582581E-2</v>
      </c>
      <c r="AL14" s="377">
        <f>$AH$14*AK14</f>
        <v>0</v>
      </c>
      <c r="AM14" s="377">
        <f>'Прил.8 ст.211'!$M$52</f>
        <v>0.73466069727780625</v>
      </c>
      <c r="AN14" s="377">
        <f>$AH$14*AM14</f>
        <v>0</v>
      </c>
      <c r="AO14" s="365">
        <f>'Прил.8 ст.211'!$P$52</f>
        <v>0</v>
      </c>
      <c r="AP14" s="377">
        <f>$AH$14*AO14</f>
        <v>0</v>
      </c>
      <c r="AQ14" s="365">
        <f>'Прил.8 ст.211'!$S$52</f>
        <v>9.5641754877502801E-4</v>
      </c>
      <c r="AR14" s="377">
        <f>$AH$14*AQ14</f>
        <v>0</v>
      </c>
      <c r="AS14" s="365">
        <f>'Прил.8 ст.211'!$V$52</f>
        <v>0</v>
      </c>
      <c r="AT14" s="377">
        <f>$AH$14*AS14</f>
        <v>0</v>
      </c>
      <c r="AU14" s="365">
        <f>'Прил.8 ст.211'!$Y$52</f>
        <v>0.18951721931819374</v>
      </c>
      <c r="AV14" s="365">
        <f>AH14*AU14</f>
        <v>0</v>
      </c>
      <c r="AW14" s="365">
        <f>'Прил.8 ст.211'!$AB$52</f>
        <v>0.35508743624866435</v>
      </c>
      <c r="AX14" s="365">
        <f>$AH$14*AW14</f>
        <v>0</v>
      </c>
      <c r="AY14" s="365">
        <f>'Прил.8 ст.211'!$AE$52</f>
        <v>1.59402924795838E-3</v>
      </c>
      <c r="AZ14" s="365">
        <f>$AH$14*AY14</f>
        <v>0</v>
      </c>
      <c r="BA14" s="365">
        <f>'Прил.8 ст.211'!$AH$52</f>
        <v>0</v>
      </c>
      <c r="BB14" s="365">
        <f>$AH$14*BA14</f>
        <v>0</v>
      </c>
      <c r="BC14" s="367"/>
      <c r="BD14" s="367"/>
      <c r="BE14" s="368">
        <f>F14+H14+J14+N14+P14+R14+L14+T14+V14+X14+Z14+AB14+AD14+AF14</f>
        <v>0</v>
      </c>
      <c r="BF14" s="368">
        <f>D14-BE14-BE15</f>
        <v>0</v>
      </c>
    </row>
    <row r="15" spans="2:59" s="368" customFormat="1" ht="18" customHeight="1" x14ac:dyDescent="0.25">
      <c r="B15" s="970"/>
      <c r="C15" s="971"/>
      <c r="D15" s="972"/>
      <c r="E15" s="365">
        <f>'Прил.8 ст.211'!G111</f>
        <v>0</v>
      </c>
      <c r="F15" s="365">
        <f>D14*E15</f>
        <v>0</v>
      </c>
      <c r="G15" s="365">
        <f>'Прил.8 ст.211'!J111</f>
        <v>1.6169115555461883E-2</v>
      </c>
      <c r="H15" s="365">
        <f>D14*G15</f>
        <v>0</v>
      </c>
      <c r="I15" s="365">
        <v>0</v>
      </c>
      <c r="J15" s="365">
        <f>D14*I15</f>
        <v>0</v>
      </c>
      <c r="K15" s="365">
        <f>'Прил.8 ст.211'!$P$111</f>
        <v>0</v>
      </c>
      <c r="L15" s="365">
        <f>$D$14*K15</f>
        <v>0</v>
      </c>
      <c r="M15" s="365">
        <f>'Прил.8 ст.211'!S111</f>
        <v>3.4543179789468521E-4</v>
      </c>
      <c r="N15" s="365">
        <f>D14*M15</f>
        <v>0</v>
      </c>
      <c r="O15" s="365">
        <f>'Прил.8 ст.211'!V111</f>
        <v>0</v>
      </c>
      <c r="P15" s="365">
        <f>D14*O15</f>
        <v>0</v>
      </c>
      <c r="Q15" s="365">
        <v>0</v>
      </c>
      <c r="R15" s="365">
        <f>D14*Q15</f>
        <v>0</v>
      </c>
      <c r="S15" s="365">
        <v>0</v>
      </c>
      <c r="T15" s="376">
        <f>$D$14*S15</f>
        <v>0</v>
      </c>
      <c r="U15" s="365">
        <f>'Прил.8 ст.211'!$AE$111</f>
        <v>5.7571966315780865E-4</v>
      </c>
      <c r="V15" s="376">
        <f>$D$14*U15</f>
        <v>0</v>
      </c>
      <c r="W15" s="365">
        <f>'Прил.8 ст.211'!$AH$111</f>
        <v>0</v>
      </c>
      <c r="X15" s="365">
        <f>$D$14*W15</f>
        <v>0</v>
      </c>
      <c r="Y15" s="365">
        <f>'Прил.8 ст.211'!$AK$111</f>
        <v>0</v>
      </c>
      <c r="Z15" s="365">
        <f>$D$14*Y15</f>
        <v>0</v>
      </c>
      <c r="AA15" s="365">
        <f>'Прил.8 ст.211'!$AN$111</f>
        <v>0</v>
      </c>
      <c r="AB15" s="365">
        <f>$D$14*AA15</f>
        <v>0</v>
      </c>
      <c r="AC15" s="365">
        <f>'Прил.8 ст.211'!$AQ$111</f>
        <v>0</v>
      </c>
      <c r="AD15" s="365">
        <f>$D$14*AC15</f>
        <v>0</v>
      </c>
      <c r="AE15" s="365">
        <f>'Прил.8 ст.211'!$AT$111</f>
        <v>0</v>
      </c>
      <c r="AF15" s="365">
        <f>$D$14*AE15</f>
        <v>0</v>
      </c>
      <c r="AG15" s="379"/>
      <c r="AH15" s="972"/>
      <c r="AI15" s="365">
        <f>'Прил.8 ст.211'!$G$111</f>
        <v>0</v>
      </c>
      <c r="AJ15" s="377">
        <f>$AH$14*AI15</f>
        <v>0</v>
      </c>
      <c r="AK15" s="377">
        <f>'Прил.8 ст.211'!$J$111</f>
        <v>1.6169115555461883E-2</v>
      </c>
      <c r="AL15" s="377">
        <f>$AH$14*AK15</f>
        <v>0</v>
      </c>
      <c r="AM15" s="377">
        <f>'Прил.8 ст.211'!$M$111</f>
        <v>0.2653393027221938</v>
      </c>
      <c r="AN15" s="377">
        <f>$AH$14*AM15</f>
        <v>0</v>
      </c>
      <c r="AO15" s="365">
        <f>'Прил.8 ст.211'!$P$111</f>
        <v>0</v>
      </c>
      <c r="AP15" s="377">
        <f>$AH$14*AO15</f>
        <v>0</v>
      </c>
      <c r="AQ15" s="365">
        <f>'Прил.8 ст.211'!$S$111</f>
        <v>3.4543179789468521E-4</v>
      </c>
      <c r="AR15" s="377">
        <f>$AH$14*AQ15</f>
        <v>0</v>
      </c>
      <c r="AS15" s="365">
        <f>'Прил.8 ст.211'!$V$111</f>
        <v>0</v>
      </c>
      <c r="AT15" s="377">
        <f>$AH$14*AS15</f>
        <v>0</v>
      </c>
      <c r="AU15" s="365">
        <f>'Прил.8 ст.211'!$Y$111</f>
        <v>6.8448423897002342E-2</v>
      </c>
      <c r="AV15" s="365">
        <f>AH14*AU15</f>
        <v>0</v>
      </c>
      <c r="AW15" s="365">
        <f>'Прил.8 ст.211'!$AB$111</f>
        <v>0.12824784705204392</v>
      </c>
      <c r="AX15" s="365">
        <f>$AH$14*AW15</f>
        <v>0</v>
      </c>
      <c r="AY15" s="365">
        <f>'Прил.8 ст.211'!$AE$111</f>
        <v>5.7571966315780865E-4</v>
      </c>
      <c r="AZ15" s="365">
        <f>$AH$14*AY15</f>
        <v>0</v>
      </c>
      <c r="BA15" s="365">
        <f>'Прил.8 ст.211'!$AH$111</f>
        <v>0</v>
      </c>
      <c r="BB15" s="365">
        <f>$AH$14*BA15</f>
        <v>0</v>
      </c>
      <c r="BC15" s="367"/>
      <c r="BD15" s="367"/>
      <c r="BE15" s="368">
        <f>F15+H15+J15+N15+P15+R15+L15+T15+V15+X15+Z15+AB15+AD15+AF15</f>
        <v>0</v>
      </c>
    </row>
    <row r="16" spans="2:59" ht="18" customHeight="1" x14ac:dyDescent="0.25">
      <c r="B16" s="970"/>
      <c r="C16" s="971"/>
      <c r="D16" s="369" t="s">
        <v>492</v>
      </c>
      <c r="E16" s="380"/>
      <c r="F16" s="381">
        <f>SUM(F14:F15)</f>
        <v>0</v>
      </c>
      <c r="G16" s="381"/>
      <c r="H16" s="381">
        <f>SUM(H14:H15)</f>
        <v>0</v>
      </c>
      <c r="I16" s="381"/>
      <c r="J16" s="381">
        <f>SUM(J14:J15)</f>
        <v>0</v>
      </c>
      <c r="K16" s="381"/>
      <c r="L16" s="370">
        <f>L14+L15</f>
        <v>0</v>
      </c>
      <c r="M16" s="381"/>
      <c r="N16" s="381">
        <f>SUM(N14:N15)</f>
        <v>0</v>
      </c>
      <c r="O16" s="381"/>
      <c r="P16" s="381">
        <f>SUM(P14:P15)</f>
        <v>0</v>
      </c>
      <c r="Q16" s="381"/>
      <c r="R16" s="381">
        <f>SUM(R14:R15)</f>
        <v>0</v>
      </c>
      <c r="S16" s="370"/>
      <c r="T16" s="371">
        <f>SUM(T14:T15)</f>
        <v>0</v>
      </c>
      <c r="U16" s="370"/>
      <c r="V16" s="371">
        <f>SUM(V14:V15)</f>
        <v>0</v>
      </c>
      <c r="W16" s="365"/>
      <c r="X16" s="370">
        <f>SUM(X14:X15)</f>
        <v>0</v>
      </c>
      <c r="Y16" s="370"/>
      <c r="Z16" s="370">
        <f>SUM(Z14:Z15)</f>
        <v>0</v>
      </c>
      <c r="AA16" s="370"/>
      <c r="AB16" s="370">
        <f>SUM(AB14:AB15)</f>
        <v>0</v>
      </c>
      <c r="AC16" s="365"/>
      <c r="AD16" s="370">
        <f>SUM(AD14:AD15)</f>
        <v>0</v>
      </c>
      <c r="AE16" s="365"/>
      <c r="AF16" s="370">
        <f>SUM(AF14:AF15)</f>
        <v>0</v>
      </c>
      <c r="AH16" s="369" t="s">
        <v>492</v>
      </c>
      <c r="AI16" s="369"/>
      <c r="AJ16" s="370">
        <f>AJ14+AJ15</f>
        <v>0</v>
      </c>
      <c r="AK16" s="370"/>
      <c r="AL16" s="370">
        <f>AL14+AL15</f>
        <v>0</v>
      </c>
      <c r="AM16" s="370"/>
      <c r="AN16" s="370">
        <f>AN14+AN15</f>
        <v>0</v>
      </c>
      <c r="AO16" s="370"/>
      <c r="AP16" s="370">
        <f>AP14+AP15</f>
        <v>0</v>
      </c>
      <c r="AQ16" s="370"/>
      <c r="AR16" s="370">
        <f>AR14+AR15</f>
        <v>0</v>
      </c>
      <c r="AS16" s="370"/>
      <c r="AT16" s="370">
        <f>AT14+AT15</f>
        <v>0</v>
      </c>
      <c r="AU16" s="381"/>
      <c r="AV16" s="381">
        <f>AV14+AV15</f>
        <v>0</v>
      </c>
      <c r="AW16" s="381"/>
      <c r="AX16" s="381">
        <f>AX14+AX15</f>
        <v>0</v>
      </c>
      <c r="AY16" s="381"/>
      <c r="AZ16" s="381">
        <f>AZ14+AZ15</f>
        <v>0</v>
      </c>
      <c r="BA16" s="381"/>
      <c r="BB16" s="381">
        <f>BB14+BB15</f>
        <v>0</v>
      </c>
      <c r="BC16" s="382"/>
      <c r="BD16" s="382"/>
      <c r="BE16" s="373">
        <f>F16+H16+J16+N16+P16+R16+L16+T16+V16+X16+Z16+AB16+AD16+AF16</f>
        <v>0</v>
      </c>
      <c r="BF16" s="355"/>
    </row>
    <row r="17" spans="2:59" ht="12" customHeight="1" x14ac:dyDescent="0.25">
      <c r="B17" s="978"/>
      <c r="C17" s="978"/>
      <c r="D17" s="978"/>
      <c r="E17" s="978"/>
      <c r="F17" s="978"/>
      <c r="G17" s="978"/>
      <c r="H17" s="978"/>
      <c r="I17" s="978"/>
      <c r="J17" s="978"/>
      <c r="K17" s="978"/>
      <c r="L17" s="978"/>
      <c r="M17" s="978"/>
      <c r="N17" s="978"/>
      <c r="O17" s="978"/>
      <c r="P17" s="978"/>
      <c r="Q17" s="978"/>
      <c r="R17" s="978"/>
      <c r="S17" s="374"/>
      <c r="T17" s="374"/>
      <c r="U17" s="374"/>
      <c r="V17" s="374"/>
      <c r="W17" s="365"/>
      <c r="X17" s="365"/>
      <c r="Y17" s="365"/>
      <c r="Z17" s="365"/>
      <c r="AA17" s="365"/>
      <c r="AB17" s="365"/>
      <c r="AC17" s="365"/>
      <c r="AD17" s="365"/>
      <c r="AE17" s="365"/>
      <c r="AF17" s="365"/>
      <c r="AH17" s="374"/>
      <c r="AI17" s="374"/>
      <c r="AJ17" s="374"/>
      <c r="AK17" s="374"/>
      <c r="AL17" s="374"/>
      <c r="AM17" s="374"/>
      <c r="AN17" s="374"/>
      <c r="AO17" s="374"/>
      <c r="AP17" s="374"/>
      <c r="AQ17" s="374"/>
      <c r="AR17" s="374"/>
      <c r="AS17" s="374"/>
      <c r="AT17" s="374"/>
      <c r="AU17" s="374"/>
      <c r="AV17" s="374"/>
      <c r="AW17" s="374"/>
      <c r="AX17" s="374"/>
      <c r="AY17" s="374"/>
      <c r="AZ17" s="374"/>
      <c r="BA17" s="374"/>
      <c r="BB17" s="374"/>
      <c r="BC17" s="374"/>
      <c r="BD17" s="374"/>
      <c r="BE17" s="355"/>
      <c r="BF17" s="355"/>
    </row>
    <row r="18" spans="2:59" s="362" customFormat="1" ht="18" customHeight="1" x14ac:dyDescent="0.25">
      <c r="B18" s="970" t="s">
        <v>494</v>
      </c>
      <c r="C18" s="971" t="s">
        <v>496</v>
      </c>
      <c r="D18" s="972"/>
      <c r="E18" s="365">
        <f>'Прил.8 ст.211'!G52</f>
        <v>0</v>
      </c>
      <c r="F18" s="365">
        <f>D18*E18</f>
        <v>0</v>
      </c>
      <c r="G18" s="365">
        <f>'Прил.8 ст.211'!J52</f>
        <v>4.4768391212582581E-2</v>
      </c>
      <c r="H18" s="365">
        <f>D18*G18</f>
        <v>0</v>
      </c>
      <c r="I18" s="365">
        <v>0</v>
      </c>
      <c r="J18" s="365">
        <f>D18*I18</f>
        <v>0</v>
      </c>
      <c r="K18" s="365">
        <f>'Прил.8 ст.211'!$P$52</f>
        <v>0</v>
      </c>
      <c r="L18" s="365">
        <f>$D$18*K18</f>
        <v>0</v>
      </c>
      <c r="M18" s="365">
        <f>'Прил.8 ст.211'!S52</f>
        <v>9.5641754877502801E-4</v>
      </c>
      <c r="N18" s="365">
        <f>D18*M18</f>
        <v>0</v>
      </c>
      <c r="O18" s="365">
        <f>'Прил.8 ст.211'!V52</f>
        <v>0</v>
      </c>
      <c r="P18" s="365">
        <f>D18*O18</f>
        <v>0</v>
      </c>
      <c r="Q18" s="365">
        <v>0</v>
      </c>
      <c r="R18" s="365">
        <f>D18*Q18</f>
        <v>0</v>
      </c>
      <c r="S18" s="365">
        <v>0</v>
      </c>
      <c r="T18" s="376">
        <f>D18*S18</f>
        <v>0</v>
      </c>
      <c r="U18" s="365">
        <f>'Прил.8 ст.211'!$AE$52</f>
        <v>1.59402924795838E-3</v>
      </c>
      <c r="V18" s="376">
        <f>F18*U18</f>
        <v>0</v>
      </c>
      <c r="W18" s="365">
        <f>'Прил.8 ст.211'!$AH$52</f>
        <v>0</v>
      </c>
      <c r="X18" s="365">
        <f>H18*W18</f>
        <v>0</v>
      </c>
      <c r="Y18" s="365">
        <f>'Прил.8 ст.211'!$AK$52</f>
        <v>0</v>
      </c>
      <c r="Z18" s="365">
        <f>J18*Y18</f>
        <v>0</v>
      </c>
      <c r="AA18" s="365">
        <f>'Прил.8 ст.211'!$AN$52</f>
        <v>0</v>
      </c>
      <c r="AB18" s="365">
        <f>L18*AA18</f>
        <v>0</v>
      </c>
      <c r="AC18" s="365">
        <f>'Прил.8 ст.211'!$AQ$52</f>
        <v>0</v>
      </c>
      <c r="AD18" s="365">
        <f>N18*AC18</f>
        <v>0</v>
      </c>
      <c r="AE18" s="365">
        <f>'Прил.8 ст.211'!$AT$52</f>
        <v>0</v>
      </c>
      <c r="AF18" s="365">
        <f>P18*AE18</f>
        <v>0</v>
      </c>
      <c r="AG18" s="366"/>
      <c r="AH18" s="972"/>
      <c r="AI18" s="365">
        <f>'Прил.8 ст.211'!$G$52</f>
        <v>0</v>
      </c>
      <c r="AJ18" s="377">
        <f>$AH$18*AI18</f>
        <v>0</v>
      </c>
      <c r="AK18" s="377">
        <f>'Прил.8 ст.211'!$J$52</f>
        <v>4.4768391212582581E-2</v>
      </c>
      <c r="AL18" s="377">
        <f>$AH$18*AK18</f>
        <v>0</v>
      </c>
      <c r="AM18" s="377">
        <f>'Прил.8 ст.211'!$M$52</f>
        <v>0.73466069727780625</v>
      </c>
      <c r="AN18" s="377">
        <f>$AH$18*AM18</f>
        <v>0</v>
      </c>
      <c r="AO18" s="365">
        <f>'Прил.8 ст.211'!$P$52</f>
        <v>0</v>
      </c>
      <c r="AP18" s="377">
        <f>$AH$18*AO18</f>
        <v>0</v>
      </c>
      <c r="AQ18" s="365">
        <f>'Прил.8 ст.211'!$S$52</f>
        <v>9.5641754877502801E-4</v>
      </c>
      <c r="AR18" s="377">
        <f>$AH$18*AQ18</f>
        <v>0</v>
      </c>
      <c r="AS18" s="365">
        <f>'Прил.8 ст.211'!$V$52</f>
        <v>0</v>
      </c>
      <c r="AT18" s="377">
        <f>$AH$18*AS18</f>
        <v>0</v>
      </c>
      <c r="AU18" s="365">
        <f>'Прил.8 ст.211'!$Y$52</f>
        <v>0.18951721931819374</v>
      </c>
      <c r="AV18" s="365">
        <f>AH18*AU18</f>
        <v>0</v>
      </c>
      <c r="AW18" s="365">
        <f>'Прил.8 ст.211'!$AB$52</f>
        <v>0.35508743624866435</v>
      </c>
      <c r="AX18" s="365">
        <f>$AH$18*AW18</f>
        <v>0</v>
      </c>
      <c r="AY18" s="365">
        <f>'Прил.8 ст.211'!$AE$52</f>
        <v>1.59402924795838E-3</v>
      </c>
      <c r="AZ18" s="365">
        <v>0</v>
      </c>
      <c r="BA18" s="365">
        <f>'Прил.8 ст.211'!$AH$52</f>
        <v>0</v>
      </c>
      <c r="BB18" s="365">
        <f>$AH$18*BA18</f>
        <v>0</v>
      </c>
      <c r="BC18" s="367"/>
      <c r="BD18" s="367"/>
      <c r="BE18" s="368">
        <f>F18+H18+J18+N18+P18+R18+L18+T18+V18+X18+Z18+AB18+AD18+AF18</f>
        <v>0</v>
      </c>
      <c r="BF18" s="368">
        <f>D18-BE18-BE19</f>
        <v>0</v>
      </c>
    </row>
    <row r="19" spans="2:59" s="368" customFormat="1" ht="18" customHeight="1" x14ac:dyDescent="0.25">
      <c r="B19" s="970"/>
      <c r="C19" s="971"/>
      <c r="D19" s="972"/>
      <c r="E19" s="365">
        <f>'Прил.8 ст.211'!G111</f>
        <v>0</v>
      </c>
      <c r="F19" s="365">
        <f>D18*E19</f>
        <v>0</v>
      </c>
      <c r="G19" s="365">
        <f>'Прил.8 ст.211'!J111</f>
        <v>1.6169115555461883E-2</v>
      </c>
      <c r="H19" s="365">
        <f>D18*G19</f>
        <v>0</v>
      </c>
      <c r="I19" s="365">
        <v>0</v>
      </c>
      <c r="J19" s="365">
        <f>D18*I19</f>
        <v>0</v>
      </c>
      <c r="K19" s="365">
        <f>'Прил.8 ст.211'!$P$111</f>
        <v>0</v>
      </c>
      <c r="L19" s="365">
        <f>$D$18*K19</f>
        <v>0</v>
      </c>
      <c r="M19" s="365">
        <f>'Прил.8 ст.211'!S111</f>
        <v>3.4543179789468521E-4</v>
      </c>
      <c r="N19" s="365">
        <f>D18*M19</f>
        <v>0</v>
      </c>
      <c r="O19" s="365">
        <f>'Прил.8 ст.211'!V111</f>
        <v>0</v>
      </c>
      <c r="P19" s="365">
        <f>D18*O19</f>
        <v>0</v>
      </c>
      <c r="Q19" s="365">
        <v>0</v>
      </c>
      <c r="R19" s="365">
        <f>D18*Q19</f>
        <v>0</v>
      </c>
      <c r="S19" s="365">
        <v>0</v>
      </c>
      <c r="T19" s="376">
        <f>$D$18*S19</f>
        <v>0</v>
      </c>
      <c r="U19" s="365">
        <f>'Прил.8 ст.211'!$AE$111</f>
        <v>5.7571966315780865E-4</v>
      </c>
      <c r="V19" s="376">
        <f>$D$18*U19</f>
        <v>0</v>
      </c>
      <c r="W19" s="365">
        <f>'Прил.8 ст.211'!$AH$111</f>
        <v>0</v>
      </c>
      <c r="X19" s="365">
        <f>$D$18*W19</f>
        <v>0</v>
      </c>
      <c r="Y19" s="365">
        <f>'Прил.8 ст.211'!$AK$111</f>
        <v>0</v>
      </c>
      <c r="Z19" s="365">
        <f>$D$18*Y19</f>
        <v>0</v>
      </c>
      <c r="AA19" s="365">
        <f>'Прил.8 ст.211'!$AN$111</f>
        <v>0</v>
      </c>
      <c r="AB19" s="365">
        <f>$D$18*AA19</f>
        <v>0</v>
      </c>
      <c r="AC19" s="365">
        <f>'Прил.8 ст.211'!$AQ$111</f>
        <v>0</v>
      </c>
      <c r="AD19" s="365">
        <f>$D$18*AC19</f>
        <v>0</v>
      </c>
      <c r="AE19" s="365">
        <f>'Прил.8 ст.211'!$AT$111</f>
        <v>0</v>
      </c>
      <c r="AF19" s="365">
        <f>$D$18*AE19</f>
        <v>0</v>
      </c>
      <c r="AG19" s="379"/>
      <c r="AH19" s="972"/>
      <c r="AI19" s="365">
        <f>'Прил.8 ст.211'!$G$111</f>
        <v>0</v>
      </c>
      <c r="AJ19" s="377">
        <f>$AH$18*AI19</f>
        <v>0</v>
      </c>
      <c r="AK19" s="377">
        <f>'Прил.8 ст.211'!$J$111</f>
        <v>1.6169115555461883E-2</v>
      </c>
      <c r="AL19" s="377">
        <f>$AH$18*AK19</f>
        <v>0</v>
      </c>
      <c r="AM19" s="377">
        <f>'Прил.8 ст.211'!$M$111</f>
        <v>0.2653393027221938</v>
      </c>
      <c r="AN19" s="377">
        <f>$AH$18*AM19</f>
        <v>0</v>
      </c>
      <c r="AO19" s="365">
        <f>'Прил.8 ст.211'!$P$111</f>
        <v>0</v>
      </c>
      <c r="AP19" s="377">
        <f>$AH$18*AO19</f>
        <v>0</v>
      </c>
      <c r="AQ19" s="365">
        <f>'Прил.8 ст.211'!$S$111</f>
        <v>3.4543179789468521E-4</v>
      </c>
      <c r="AR19" s="377">
        <f>$AH$18*AQ19</f>
        <v>0</v>
      </c>
      <c r="AS19" s="365">
        <f>'Прил.8 ст.211'!$V$111</f>
        <v>0</v>
      </c>
      <c r="AT19" s="377">
        <f>$AH$18*AS19</f>
        <v>0</v>
      </c>
      <c r="AU19" s="365">
        <f>'Прил.8 ст.211'!$Y$111</f>
        <v>6.8448423897002342E-2</v>
      </c>
      <c r="AV19" s="365">
        <f>AH18*AU19</f>
        <v>0</v>
      </c>
      <c r="AW19" s="365">
        <f>'Прил.8 ст.211'!$AB$111</f>
        <v>0.12824784705204392</v>
      </c>
      <c r="AX19" s="365">
        <f>$AH$18*AW19</f>
        <v>0</v>
      </c>
      <c r="AY19" s="365">
        <f>'Прил.8 ст.211'!$AE$111</f>
        <v>5.7571966315780865E-4</v>
      </c>
      <c r="AZ19" s="365">
        <v>0</v>
      </c>
      <c r="BA19" s="365">
        <f>'Прил.8 ст.211'!$AH$111</f>
        <v>0</v>
      </c>
      <c r="BB19" s="365">
        <f>$AH$18*BA19</f>
        <v>0</v>
      </c>
      <c r="BC19" s="367"/>
      <c r="BD19" s="367"/>
      <c r="BE19" s="368">
        <f>F19+H19+J19+N19+P19+R19+L19+T19+V19+X19+Z19+AB19+AD19+AF19</f>
        <v>0</v>
      </c>
    </row>
    <row r="20" spans="2:59" ht="18" customHeight="1" x14ac:dyDescent="0.25">
      <c r="B20" s="970"/>
      <c r="C20" s="971"/>
      <c r="D20" s="369" t="s">
        <v>492</v>
      </c>
      <c r="E20" s="380"/>
      <c r="F20" s="381">
        <f>SUM(F18:F19)</f>
        <v>0</v>
      </c>
      <c r="G20" s="381"/>
      <c r="H20" s="381">
        <f>SUM(H18:H19)</f>
        <v>0</v>
      </c>
      <c r="I20" s="381"/>
      <c r="J20" s="381">
        <f>SUM(J18:J19)</f>
        <v>0</v>
      </c>
      <c r="K20" s="381"/>
      <c r="L20" s="370">
        <f>L18+L19</f>
        <v>0</v>
      </c>
      <c r="M20" s="381"/>
      <c r="N20" s="381">
        <f>SUM(N18:N19)</f>
        <v>0</v>
      </c>
      <c r="O20" s="381"/>
      <c r="P20" s="381">
        <f>SUM(P18:P19)</f>
        <v>0</v>
      </c>
      <c r="Q20" s="381"/>
      <c r="R20" s="381">
        <f>SUM(R18:R19)</f>
        <v>0</v>
      </c>
      <c r="S20" s="370"/>
      <c r="T20" s="371">
        <f>SUM(T18:T19)</f>
        <v>0</v>
      </c>
      <c r="U20" s="370"/>
      <c r="V20" s="371">
        <f>SUM(V18:V19)</f>
        <v>0</v>
      </c>
      <c r="W20" s="365"/>
      <c r="X20" s="370">
        <f>SUM(X18:X19)</f>
        <v>0</v>
      </c>
      <c r="Y20" s="370"/>
      <c r="Z20" s="370">
        <f>SUM(Z18:Z19)</f>
        <v>0</v>
      </c>
      <c r="AA20" s="370"/>
      <c r="AB20" s="370">
        <f>SUM(AB18:AB19)</f>
        <v>0</v>
      </c>
      <c r="AC20" s="365"/>
      <c r="AD20" s="370">
        <f>SUM(AD18:AD19)</f>
        <v>0</v>
      </c>
      <c r="AE20" s="365"/>
      <c r="AF20" s="370">
        <f>SUM(AF18:AF19)</f>
        <v>0</v>
      </c>
      <c r="AH20" s="369" t="s">
        <v>492</v>
      </c>
      <c r="AI20" s="369"/>
      <c r="AJ20" s="381">
        <f>AJ18+AJ19</f>
        <v>0</v>
      </c>
      <c r="AK20" s="381"/>
      <c r="AL20" s="381">
        <f>AL18+AL19</f>
        <v>0</v>
      </c>
      <c r="AM20" s="381"/>
      <c r="AN20" s="381">
        <f>AN18+AN19</f>
        <v>0</v>
      </c>
      <c r="AO20" s="381"/>
      <c r="AP20" s="381">
        <f>AP18+AP19</f>
        <v>0</v>
      </c>
      <c r="AQ20" s="381"/>
      <c r="AR20" s="381">
        <f>AR18+AR19</f>
        <v>0</v>
      </c>
      <c r="AS20" s="381"/>
      <c r="AT20" s="381">
        <f>AT18+AT19</f>
        <v>0</v>
      </c>
      <c r="AU20" s="381"/>
      <c r="AV20" s="381">
        <f>AV18+AV19</f>
        <v>0</v>
      </c>
      <c r="AW20" s="381"/>
      <c r="AX20" s="381">
        <f>AX18+AX19</f>
        <v>0</v>
      </c>
      <c r="AY20" s="381"/>
      <c r="AZ20" s="381">
        <f>AZ18+AZ19</f>
        <v>0</v>
      </c>
      <c r="BA20" s="381"/>
      <c r="BB20" s="381">
        <f>BB18+BB19</f>
        <v>0</v>
      </c>
      <c r="BC20" s="382"/>
      <c r="BD20" s="382"/>
      <c r="BE20" s="373">
        <f>F20+H20+J20+N20+P20+R20+L20+T20+V20+X20+Z20+AB20+AD20+AF20</f>
        <v>0</v>
      </c>
      <c r="BF20" s="355"/>
    </row>
    <row r="21" spans="2:59" ht="12" customHeight="1" x14ac:dyDescent="0.25">
      <c r="B21" s="978"/>
      <c r="C21" s="978"/>
      <c r="D21" s="978"/>
      <c r="E21" s="978"/>
      <c r="F21" s="978"/>
      <c r="G21" s="978"/>
      <c r="H21" s="978"/>
      <c r="I21" s="978"/>
      <c r="J21" s="978"/>
      <c r="K21" s="978"/>
      <c r="L21" s="978"/>
      <c r="M21" s="978"/>
      <c r="N21" s="978"/>
      <c r="O21" s="978"/>
      <c r="P21" s="978"/>
      <c r="Q21" s="978"/>
      <c r="R21" s="978"/>
      <c r="S21" s="374"/>
      <c r="T21" s="374"/>
      <c r="U21" s="374"/>
      <c r="V21" s="374"/>
      <c r="W21" s="365"/>
      <c r="X21" s="365"/>
      <c r="Y21" s="365"/>
      <c r="Z21" s="365"/>
      <c r="AA21" s="365"/>
      <c r="AB21" s="365"/>
      <c r="AC21" s="365"/>
      <c r="AD21" s="365"/>
      <c r="AE21" s="365"/>
      <c r="AF21" s="365"/>
      <c r="AH21" s="374"/>
      <c r="AI21" s="374"/>
      <c r="AJ21" s="374"/>
      <c r="AK21" s="374"/>
      <c r="AL21" s="374"/>
      <c r="AM21" s="374"/>
      <c r="AN21" s="374"/>
      <c r="AO21" s="374"/>
      <c r="AP21" s="374"/>
      <c r="AQ21" s="374"/>
      <c r="AR21" s="374"/>
      <c r="AS21" s="374"/>
      <c r="AT21" s="374"/>
      <c r="AU21" s="374"/>
      <c r="AV21" s="374"/>
      <c r="AW21" s="374"/>
      <c r="AX21" s="374"/>
      <c r="AY21" s="374"/>
      <c r="AZ21" s="374"/>
      <c r="BA21" s="374"/>
      <c r="BB21" s="374"/>
      <c r="BC21" s="374"/>
      <c r="BD21" s="374"/>
      <c r="BE21" s="355"/>
      <c r="BF21" s="355"/>
    </row>
    <row r="22" spans="2:59" s="362" customFormat="1" ht="18" customHeight="1" x14ac:dyDescent="0.25">
      <c r="B22" s="970" t="s">
        <v>497</v>
      </c>
      <c r="C22" s="971">
        <v>225</v>
      </c>
      <c r="D22" s="979">
        <v>1040000</v>
      </c>
      <c r="E22" s="365">
        <f>'Прил.4 площади'!C83</f>
        <v>0</v>
      </c>
      <c r="F22" s="365">
        <f>D22*E22</f>
        <v>0</v>
      </c>
      <c r="G22" s="365">
        <f>'Прил.4 площади'!D83</f>
        <v>0.35724724817315695</v>
      </c>
      <c r="H22" s="365">
        <f>D22*G22</f>
        <v>371537.13810008322</v>
      </c>
      <c r="I22" s="365">
        <f>'Прил.4 площади'!E83</f>
        <v>0</v>
      </c>
      <c r="J22" s="365">
        <f>$D$22*I22</f>
        <v>0</v>
      </c>
      <c r="K22" s="365">
        <f>'Прил.4 площади'!F83</f>
        <v>0</v>
      </c>
      <c r="L22" s="365">
        <f>$D$22*K22</f>
        <v>0</v>
      </c>
      <c r="M22" s="365">
        <f>'Прил.4 площади'!G83</f>
        <v>0</v>
      </c>
      <c r="N22" s="365">
        <f>D22*M22</f>
        <v>0</v>
      </c>
      <c r="O22" s="365">
        <f>'Прил.4 площади'!H83</f>
        <v>0</v>
      </c>
      <c r="P22" s="365">
        <f>D22*O22</f>
        <v>0</v>
      </c>
      <c r="Q22" s="365">
        <f>'Прил.4 площади'!I83</f>
        <v>0</v>
      </c>
      <c r="R22" s="365">
        <f>$D$22*Q22</f>
        <v>0</v>
      </c>
      <c r="S22" s="365">
        <f>'Прил.4 площади'!J83</f>
        <v>0</v>
      </c>
      <c r="T22" s="376">
        <f>$D$22*S22</f>
        <v>0</v>
      </c>
      <c r="U22" s="365">
        <f>'Прил.4 площади'!K83</f>
        <v>0</v>
      </c>
      <c r="V22" s="376">
        <f>$D$22*U22</f>
        <v>0</v>
      </c>
      <c r="W22" s="365">
        <f>'Прил.4 площади'!L83</f>
        <v>0</v>
      </c>
      <c r="X22" s="365">
        <f>$D$22*W22</f>
        <v>0</v>
      </c>
      <c r="Y22" s="365">
        <f>'Прил.4 площади'!M83</f>
        <v>0</v>
      </c>
      <c r="Z22" s="365">
        <f>$D$22*Y22</f>
        <v>0</v>
      </c>
      <c r="AA22" s="365">
        <f>'Прил.4 площади'!N83</f>
        <v>0</v>
      </c>
      <c r="AB22" s="365">
        <f>$D$22*AA22</f>
        <v>0</v>
      </c>
      <c r="AC22" s="365">
        <f>'Прил.4 площади'!O83</f>
        <v>0</v>
      </c>
      <c r="AD22" s="365">
        <f>$D$22*AC22</f>
        <v>0</v>
      </c>
      <c r="AE22" s="365">
        <f>'Прил.4 площади'!P83</f>
        <v>0</v>
      </c>
      <c r="AF22" s="365">
        <f>$D$22*AE22</f>
        <v>0</v>
      </c>
      <c r="AG22" s="366"/>
      <c r="AH22" s="972"/>
      <c r="AI22" s="377">
        <f>'Прил.4 площади'!$C$83</f>
        <v>0</v>
      </c>
      <c r="AJ22" s="377">
        <f>$AH$22*AI22</f>
        <v>0</v>
      </c>
      <c r="AK22" s="377">
        <f>'Прил.4 площади'!$D$83</f>
        <v>0.35724724817315695</v>
      </c>
      <c r="AL22" s="377">
        <f>$AH$22*AK22</f>
        <v>0</v>
      </c>
      <c r="AM22" s="377">
        <f>'Прил.4 площади'!E83</f>
        <v>0</v>
      </c>
      <c r="AN22" s="377">
        <f>$AH$22*AM22</f>
        <v>0</v>
      </c>
      <c r="AO22" s="377">
        <f>'Прил.4 площади'!F83</f>
        <v>0</v>
      </c>
      <c r="AP22" s="377">
        <f>$AH$22*AO22</f>
        <v>0</v>
      </c>
      <c r="AQ22" s="377">
        <f>'Прил.4 площади'!G83</f>
        <v>0</v>
      </c>
      <c r="AR22" s="377">
        <f>$AH$22*AQ22</f>
        <v>0</v>
      </c>
      <c r="AS22" s="377">
        <f>'Прил.4 площади'!H83</f>
        <v>0</v>
      </c>
      <c r="AT22" s="377">
        <f>$AH$22*AS22</f>
        <v>0</v>
      </c>
      <c r="AU22" s="365">
        <f>'Прил.4 площади'!$I$83</f>
        <v>0</v>
      </c>
      <c r="AV22" s="365">
        <f>AH22*AU22</f>
        <v>0</v>
      </c>
      <c r="AW22" s="365">
        <f>'Прил.4 площади'!J83</f>
        <v>0</v>
      </c>
      <c r="AX22" s="365">
        <f>$AH$22*AW22</f>
        <v>0</v>
      </c>
      <c r="AY22" s="365">
        <f>'Прил.4 площади'!K83</f>
        <v>0</v>
      </c>
      <c r="AZ22" s="365">
        <f>$AH$22*AY22</f>
        <v>0</v>
      </c>
      <c r="BA22" s="365">
        <f>'Прил.4 площади'!L83</f>
        <v>0</v>
      </c>
      <c r="BB22" s="365">
        <f>$AH$22*BA22</f>
        <v>0</v>
      </c>
      <c r="BC22" s="367"/>
      <c r="BD22" s="367"/>
      <c r="BE22" s="368">
        <f>F22+H22+J22+N22+P22+R22+L22+T22+V22+X22+Z22+AB22+AD22+AF22</f>
        <v>371537.13810008322</v>
      </c>
      <c r="BF22" s="368">
        <f>D22-BE22-BE23</f>
        <v>0</v>
      </c>
      <c r="BG22" s="368">
        <f>BB22+AX22+AV22+AT22+AR22+AP22+AN22+AL22+AJ22</f>
        <v>0</v>
      </c>
    </row>
    <row r="23" spans="2:59" s="362" customFormat="1" ht="18" customHeight="1" x14ac:dyDescent="0.25">
      <c r="B23" s="970"/>
      <c r="C23" s="971"/>
      <c r="D23" s="979"/>
      <c r="E23" s="365">
        <f>'Прил.4 площади'!C137</f>
        <v>0</v>
      </c>
      <c r="F23" s="365">
        <f>D22*E23</f>
        <v>0</v>
      </c>
      <c r="G23" s="365">
        <f>'Прил.4 площади'!D137</f>
        <v>0.64275275182684311</v>
      </c>
      <c r="H23" s="365">
        <f>D22*G23</f>
        <v>668462.86189991678</v>
      </c>
      <c r="I23" s="365">
        <f>'Прил.4 площади'!E137</f>
        <v>0</v>
      </c>
      <c r="J23" s="365">
        <f>$D$22*I23</f>
        <v>0</v>
      </c>
      <c r="K23" s="365">
        <f>'Прил.4 площади'!F137</f>
        <v>0</v>
      </c>
      <c r="L23" s="365">
        <f>$D$22*K23</f>
        <v>0</v>
      </c>
      <c r="M23" s="365">
        <f>'Прил.4 площади'!G137</f>
        <v>0</v>
      </c>
      <c r="N23" s="365">
        <f>D22*M23</f>
        <v>0</v>
      </c>
      <c r="O23" s="365">
        <f>'Прил.4 площади'!H137</f>
        <v>0</v>
      </c>
      <c r="P23" s="365">
        <f>D22*O23</f>
        <v>0</v>
      </c>
      <c r="Q23" s="365">
        <f>'Прил.4 площади'!I137</f>
        <v>0</v>
      </c>
      <c r="R23" s="365">
        <f>$D$22*Q23</f>
        <v>0</v>
      </c>
      <c r="S23" s="365">
        <f>'Прил.4 площади'!J137</f>
        <v>0</v>
      </c>
      <c r="T23" s="376">
        <f>$D$22*S23</f>
        <v>0</v>
      </c>
      <c r="U23" s="365">
        <f>'Прил.4 площади'!K137</f>
        <v>0</v>
      </c>
      <c r="V23" s="376">
        <f>$D$22*U23</f>
        <v>0</v>
      </c>
      <c r="W23" s="365">
        <f>'Прил.4 площади'!L137</f>
        <v>0</v>
      </c>
      <c r="X23" s="365">
        <f>$D$22*W23</f>
        <v>0</v>
      </c>
      <c r="Y23" s="365">
        <f>'Прил.4 площади'!M137</f>
        <v>0</v>
      </c>
      <c r="Z23" s="365">
        <f>$D$22*Y23</f>
        <v>0</v>
      </c>
      <c r="AA23" s="365">
        <f>'Прил.4 площади'!N137</f>
        <v>0</v>
      </c>
      <c r="AB23" s="365">
        <f>$D$22*AA23</f>
        <v>0</v>
      </c>
      <c r="AC23" s="365">
        <f>'Прил.4 площади'!O137</f>
        <v>0</v>
      </c>
      <c r="AD23" s="365">
        <f>$D$22*AC23</f>
        <v>0</v>
      </c>
      <c r="AE23" s="365">
        <f>'Прил.4 площади'!P137</f>
        <v>0</v>
      </c>
      <c r="AF23" s="365">
        <f>$D$22*AE23</f>
        <v>0</v>
      </c>
      <c r="AG23" s="366"/>
      <c r="AH23" s="972"/>
      <c r="AI23" s="377">
        <f>'Прил.4 площади'!$C$137</f>
        <v>0</v>
      </c>
      <c r="AJ23" s="377">
        <f>$AH$22*AI23</f>
        <v>0</v>
      </c>
      <c r="AK23" s="377">
        <f>'Прил.4 площади'!$D$137</f>
        <v>0.64275275182684311</v>
      </c>
      <c r="AL23" s="377">
        <f>$AH$22*AK23</f>
        <v>0</v>
      </c>
      <c r="AM23" s="377">
        <f>'Прил.4 площади'!E137</f>
        <v>0</v>
      </c>
      <c r="AN23" s="377">
        <f>$AH$22*AM23</f>
        <v>0</v>
      </c>
      <c r="AO23" s="377">
        <f>'Прил.4 площади'!F137</f>
        <v>0</v>
      </c>
      <c r="AP23" s="377">
        <f>$AH$22*AO23</f>
        <v>0</v>
      </c>
      <c r="AQ23" s="377">
        <f>'Прил.4 площади'!G137</f>
        <v>0</v>
      </c>
      <c r="AR23" s="377">
        <f>$AH$22*AQ23</f>
        <v>0</v>
      </c>
      <c r="AS23" s="377">
        <f>'Прил.4 площади'!H137</f>
        <v>0</v>
      </c>
      <c r="AT23" s="377">
        <f>$AH$22*AS23</f>
        <v>0</v>
      </c>
      <c r="AU23" s="365">
        <f>'Прил.4 площади'!$I$137</f>
        <v>0</v>
      </c>
      <c r="AV23" s="365">
        <f>AH22*AU23</f>
        <v>0</v>
      </c>
      <c r="AW23" s="365">
        <f>'Прил.4 площади'!J137</f>
        <v>0</v>
      </c>
      <c r="AX23" s="365">
        <f>$AH$22*AW23</f>
        <v>0</v>
      </c>
      <c r="AY23" s="365">
        <f>'Прил.4 площади'!K137</f>
        <v>0</v>
      </c>
      <c r="AZ23" s="365">
        <f>$AH$22*AY23</f>
        <v>0</v>
      </c>
      <c r="BA23" s="365">
        <f>'Прил.4 площади'!L137</f>
        <v>0</v>
      </c>
      <c r="BB23" s="365">
        <f>$AH$22*BA23</f>
        <v>0</v>
      </c>
      <c r="BC23" s="367"/>
      <c r="BD23" s="367"/>
      <c r="BE23" s="368">
        <f>F23+H23+J23+N23+P23+R23+L23+T23+V23+X23+Z23+AB23+AD23+AF23</f>
        <v>668462.86189991678</v>
      </c>
      <c r="BF23" s="368"/>
      <c r="BG23" s="384">
        <f>BB23+AX23+AV23+AT23+AR23+AP23+AN23+AL23+AJ23</f>
        <v>0</v>
      </c>
    </row>
    <row r="24" spans="2:59" ht="18" customHeight="1" x14ac:dyDescent="0.25">
      <c r="B24" s="970"/>
      <c r="C24" s="971"/>
      <c r="D24" s="369" t="s">
        <v>492</v>
      </c>
      <c r="E24" s="365"/>
      <c r="F24" s="370">
        <f>SUM(F22:F23)</f>
        <v>0</v>
      </c>
      <c r="G24" s="370"/>
      <c r="H24" s="370">
        <f>SUM(H22:H23)</f>
        <v>1040000</v>
      </c>
      <c r="I24" s="370"/>
      <c r="J24" s="370">
        <f>SUM(J22:J23)</f>
        <v>0</v>
      </c>
      <c r="K24" s="370"/>
      <c r="L24" s="370">
        <f>L22+L23</f>
        <v>0</v>
      </c>
      <c r="M24" s="370"/>
      <c r="N24" s="370">
        <f>SUM(N22:N23)</f>
        <v>0</v>
      </c>
      <c r="O24" s="370"/>
      <c r="P24" s="370">
        <f>SUM(P22:P23)</f>
        <v>0</v>
      </c>
      <c r="Q24" s="370"/>
      <c r="R24" s="370">
        <f>SUM(R22:R23)</f>
        <v>0</v>
      </c>
      <c r="S24" s="370"/>
      <c r="T24" s="371">
        <f>SUM(T22:T23)</f>
        <v>0</v>
      </c>
      <c r="U24" s="370"/>
      <c r="V24" s="371">
        <f>V22+V23</f>
        <v>0</v>
      </c>
      <c r="W24" s="365"/>
      <c r="X24" s="370">
        <f>X22+X23</f>
        <v>0</v>
      </c>
      <c r="Y24" s="370"/>
      <c r="Z24" s="370">
        <f>Z22+Z23</f>
        <v>0</v>
      </c>
      <c r="AA24" s="370"/>
      <c r="AB24" s="370">
        <f>AB22+AB23</f>
        <v>0</v>
      </c>
      <c r="AC24" s="365"/>
      <c r="AD24" s="370">
        <f>AD22+AD23</f>
        <v>0</v>
      </c>
      <c r="AE24" s="365"/>
      <c r="AF24" s="370">
        <f>AF22+AF23</f>
        <v>0</v>
      </c>
      <c r="AH24" s="369" t="s">
        <v>492</v>
      </c>
      <c r="AI24" s="369"/>
      <c r="AJ24" s="381">
        <f>AJ22+AJ23</f>
        <v>0</v>
      </c>
      <c r="AK24" s="381"/>
      <c r="AL24" s="381">
        <f>AL22+AL23</f>
        <v>0</v>
      </c>
      <c r="AM24" s="381"/>
      <c r="AN24" s="381">
        <f>AN22+AN23</f>
        <v>0</v>
      </c>
      <c r="AO24" s="381"/>
      <c r="AP24" s="381">
        <f>AP22+AP23</f>
        <v>0</v>
      </c>
      <c r="AQ24" s="381"/>
      <c r="AR24" s="381">
        <f>AR22+AR23</f>
        <v>0</v>
      </c>
      <c r="AS24" s="381"/>
      <c r="AT24" s="381">
        <f>AT22+AT23</f>
        <v>0</v>
      </c>
      <c r="AU24" s="370"/>
      <c r="AV24" s="370">
        <f>AV22+AV23</f>
        <v>0</v>
      </c>
      <c r="AW24" s="370"/>
      <c r="AX24" s="370">
        <f>AX22+AX23</f>
        <v>0</v>
      </c>
      <c r="AY24" s="370"/>
      <c r="AZ24" s="370">
        <f>AZ22+AZ23</f>
        <v>0</v>
      </c>
      <c r="BA24" s="370"/>
      <c r="BB24" s="370">
        <f>BB22+BB23</f>
        <v>0</v>
      </c>
      <c r="BC24" s="372"/>
      <c r="BD24" s="372"/>
      <c r="BE24" s="373">
        <f>F24+H24+J24+N24+P24+R24+L24+T24+V24+X24+Z24+AB24+AD24+AF24</f>
        <v>1040000</v>
      </c>
      <c r="BF24" s="355"/>
      <c r="BG24" s="355">
        <f>BG22+BG23</f>
        <v>0</v>
      </c>
    </row>
    <row r="25" spans="2:59" ht="11.25" customHeight="1" x14ac:dyDescent="0.25">
      <c r="B25" s="977"/>
      <c r="C25" s="977"/>
      <c r="D25" s="977"/>
      <c r="E25" s="977"/>
      <c r="F25" s="977"/>
      <c r="G25" s="977"/>
      <c r="H25" s="977"/>
      <c r="I25" s="977"/>
      <c r="J25" s="977"/>
      <c r="K25" s="977"/>
      <c r="L25" s="977"/>
      <c r="M25" s="977"/>
      <c r="N25" s="977"/>
      <c r="O25" s="977"/>
      <c r="P25" s="977"/>
      <c r="Q25" s="977"/>
      <c r="R25" s="977"/>
      <c r="S25" s="374"/>
      <c r="T25" s="374"/>
      <c r="U25" s="374"/>
      <c r="V25" s="374"/>
      <c r="W25" s="365"/>
      <c r="X25" s="365"/>
      <c r="Y25" s="365"/>
      <c r="Z25" s="365"/>
      <c r="AA25" s="365"/>
      <c r="AB25" s="365"/>
      <c r="AC25" s="365"/>
      <c r="AD25" s="365"/>
      <c r="AE25" s="365"/>
      <c r="AF25" s="365"/>
      <c r="AH25" s="374"/>
      <c r="AI25" s="374"/>
      <c r="AJ25" s="374"/>
      <c r="AK25" s="374"/>
      <c r="AL25" s="374"/>
      <c r="AM25" s="374"/>
      <c r="AN25" s="374"/>
      <c r="AO25" s="374"/>
      <c r="AP25" s="374"/>
      <c r="AQ25" s="374"/>
      <c r="AR25" s="374"/>
      <c r="AS25" s="374"/>
      <c r="AT25" s="374"/>
      <c r="AU25" s="374"/>
      <c r="AV25" s="374"/>
      <c r="AW25" s="374"/>
      <c r="AX25" s="374"/>
      <c r="AY25" s="374"/>
      <c r="AZ25" s="374"/>
      <c r="BA25" s="374"/>
      <c r="BB25" s="374"/>
      <c r="BC25" s="374"/>
      <c r="BD25" s="374"/>
      <c r="BE25" s="373"/>
      <c r="BF25" s="355"/>
    </row>
    <row r="26" spans="2:59" s="362" customFormat="1" ht="15.75" customHeight="1" x14ac:dyDescent="0.25">
      <c r="B26" s="970" t="s">
        <v>498</v>
      </c>
      <c r="C26" s="971">
        <v>226</v>
      </c>
      <c r="D26" s="972">
        <v>1212782</v>
      </c>
      <c r="E26" s="365">
        <f>'Прил.8 ст.211'!G52</f>
        <v>0</v>
      </c>
      <c r="F26" s="365">
        <f>D26*E26</f>
        <v>0</v>
      </c>
      <c r="G26" s="365">
        <v>0.73</v>
      </c>
      <c r="H26" s="365">
        <f>D26*G26</f>
        <v>885330.86</v>
      </c>
      <c r="I26" s="365">
        <v>0</v>
      </c>
      <c r="J26" s="365">
        <f>$D$26*I26</f>
        <v>0</v>
      </c>
      <c r="K26" s="365">
        <f>'Прил.8 ст.211'!$P$52</f>
        <v>0</v>
      </c>
      <c r="L26" s="365">
        <f>$D$26*K26</f>
        <v>0</v>
      </c>
      <c r="M26" s="365">
        <f>'Прил.8 ст.211'!S52</f>
        <v>9.5641754877502801E-4</v>
      </c>
      <c r="N26" s="365">
        <v>0</v>
      </c>
      <c r="O26" s="365">
        <f>'Прил.8 ст.211'!V52</f>
        <v>0</v>
      </c>
      <c r="P26" s="365">
        <f>D26*O26</f>
        <v>0</v>
      </c>
      <c r="Q26" s="365">
        <v>0</v>
      </c>
      <c r="R26" s="365">
        <f>D26*Q26</f>
        <v>0</v>
      </c>
      <c r="S26" s="365">
        <v>0</v>
      </c>
      <c r="T26" s="376">
        <f>$D$26*S26</f>
        <v>0</v>
      </c>
      <c r="U26" s="365">
        <f>'Прил.8 ст.211'!$AE$52</f>
        <v>1.59402924795838E-3</v>
      </c>
      <c r="V26" s="376">
        <f>$D$26*U26</f>
        <v>1933.2099793974601</v>
      </c>
      <c r="W26" s="365">
        <f>'Прил.8 ст.211'!$AH$52</f>
        <v>0</v>
      </c>
      <c r="X26" s="365">
        <f>$D$26*W26</f>
        <v>0</v>
      </c>
      <c r="Y26" s="365">
        <f>'Прил.8 ст.211'!$AK$52</f>
        <v>0</v>
      </c>
      <c r="Z26" s="365">
        <f>$D$26*Y26</f>
        <v>0</v>
      </c>
      <c r="AA26" s="365">
        <f>'Прил.8 ст.211'!$AN$52</f>
        <v>0</v>
      </c>
      <c r="AB26" s="365">
        <f>$D$26*AA26</f>
        <v>0</v>
      </c>
      <c r="AC26" s="365">
        <f>'Прил.8 ст.211'!$AQ$52</f>
        <v>0</v>
      </c>
      <c r="AD26" s="365">
        <f>$D$26*AC26</f>
        <v>0</v>
      </c>
      <c r="AE26" s="365">
        <f>'Прил.8 ст.211'!$AT$52</f>
        <v>0</v>
      </c>
      <c r="AF26" s="365">
        <f>$D$26*AE26</f>
        <v>0</v>
      </c>
      <c r="AG26" s="366"/>
      <c r="AH26" s="972"/>
      <c r="AI26" s="365">
        <f>'Прил.8 ст.211'!$G$52</f>
        <v>0</v>
      </c>
      <c r="AJ26" s="377">
        <f>$AH$26*AI26</f>
        <v>0</v>
      </c>
      <c r="AK26" s="377">
        <f>'Прил.8 ст.211'!$J$52</f>
        <v>4.4768391212582581E-2</v>
      </c>
      <c r="AL26" s="377">
        <f>$AH$26*AK26</f>
        <v>0</v>
      </c>
      <c r="AM26" s="377">
        <f>'Прил.8 ст.211'!$M$52</f>
        <v>0.73466069727780625</v>
      </c>
      <c r="AN26" s="377">
        <f>$AH$26*AM26</f>
        <v>0</v>
      </c>
      <c r="AO26" s="365">
        <f>'Прил.8 ст.211'!$P$52</f>
        <v>0</v>
      </c>
      <c r="AP26" s="377">
        <f>$AH$26*AO26</f>
        <v>0</v>
      </c>
      <c r="AQ26" s="365">
        <f>'Прил.8 ст.211'!$S$52</f>
        <v>9.5641754877502801E-4</v>
      </c>
      <c r="AR26" s="377">
        <f>$AH$26*AQ26</f>
        <v>0</v>
      </c>
      <c r="AS26" s="365">
        <f>'Прил.8 ст.211'!$V$52</f>
        <v>0</v>
      </c>
      <c r="AT26" s="377">
        <f>$AH$26*AS26</f>
        <v>0</v>
      </c>
      <c r="AU26" s="365">
        <f>'Прил.8 ст.211'!$Y$52</f>
        <v>0.18951721931819374</v>
      </c>
      <c r="AV26" s="365">
        <f>AH26*AU26</f>
        <v>0</v>
      </c>
      <c r="AW26" s="365">
        <f>'Прил.8 ст.211'!$AB$52</f>
        <v>0.35508743624866435</v>
      </c>
      <c r="AX26" s="365">
        <f>$AH$26*AW26</f>
        <v>0</v>
      </c>
      <c r="AY26" s="365">
        <f>'Прил.8 ст.211'!$AE$52</f>
        <v>1.59402924795838E-3</v>
      </c>
      <c r="AZ26" s="365">
        <f>$AH$26*AY26</f>
        <v>0</v>
      </c>
      <c r="BA26" s="365">
        <f>'Прил.8 ст.211'!$AH$52</f>
        <v>0</v>
      </c>
      <c r="BB26" s="365">
        <f>$AH$26*BA26</f>
        <v>0</v>
      </c>
      <c r="BC26" s="367"/>
      <c r="BD26" s="367"/>
      <c r="BE26" s="368">
        <f>F26+H26+J26+N26+P26+R26+L26+T26+V26+X26+Z26+AB26+AD26+AF26</f>
        <v>887264.06997939746</v>
      </c>
      <c r="BF26" s="368">
        <f>D26-BE26-BE27</f>
        <v>-2631.432423921302</v>
      </c>
    </row>
    <row r="27" spans="2:59" s="362" customFormat="1" ht="15.75" x14ac:dyDescent="0.25">
      <c r="B27" s="970"/>
      <c r="C27" s="971"/>
      <c r="D27" s="972"/>
      <c r="E27" s="365">
        <f>'Прил.8 ст.211'!G111</f>
        <v>0</v>
      </c>
      <c r="F27" s="365">
        <f>D26*E27</f>
        <v>0</v>
      </c>
      <c r="G27" s="365">
        <v>0.27</v>
      </c>
      <c r="H27" s="365">
        <f>D26*G27</f>
        <v>327451.14</v>
      </c>
      <c r="I27" s="365">
        <v>0</v>
      </c>
      <c r="J27" s="365">
        <f>$D$26*I27</f>
        <v>0</v>
      </c>
      <c r="K27" s="365">
        <f>'Прил.8 ст.211'!$P$111</f>
        <v>0</v>
      </c>
      <c r="L27" s="365">
        <f>$D$26*K27</f>
        <v>0</v>
      </c>
      <c r="M27" s="365">
        <f>'Прил.8 ст.211'!S111</f>
        <v>3.4543179789468521E-4</v>
      </c>
      <c r="N27" s="365">
        <v>0</v>
      </c>
      <c r="O27" s="365">
        <f>'Прил.8 ст.211'!V111</f>
        <v>0</v>
      </c>
      <c r="P27" s="365">
        <f>D26*O27</f>
        <v>0</v>
      </c>
      <c r="Q27" s="365">
        <v>0</v>
      </c>
      <c r="R27" s="365">
        <f>D26*Q27</f>
        <v>0</v>
      </c>
      <c r="S27" s="365">
        <v>0</v>
      </c>
      <c r="T27" s="376">
        <f>$D$26*S27</f>
        <v>0</v>
      </c>
      <c r="U27" s="365">
        <f>'Прил.8 ст.211'!$AE$111</f>
        <v>5.7571966315780865E-4</v>
      </c>
      <c r="V27" s="376">
        <f>$D$26*U27</f>
        <v>698.22244452385348</v>
      </c>
      <c r="W27" s="365">
        <f>'Прил.8 ст.211'!$AH$111</f>
        <v>0</v>
      </c>
      <c r="X27" s="365">
        <f>$D$26*W27</f>
        <v>0</v>
      </c>
      <c r="Y27" s="365">
        <f>'Прил.8 ст.211'!$AK$111</f>
        <v>0</v>
      </c>
      <c r="Z27" s="365">
        <f>$D$26*Y27</f>
        <v>0</v>
      </c>
      <c r="AA27" s="365">
        <f>'Прил.8 ст.211'!$AN$111</f>
        <v>0</v>
      </c>
      <c r="AB27" s="365">
        <f>$D$26*AA27</f>
        <v>0</v>
      </c>
      <c r="AC27" s="365">
        <f>'Прил.8 ст.211'!$AQ$111</f>
        <v>0</v>
      </c>
      <c r="AD27" s="365">
        <f>$D$26*AC27</f>
        <v>0</v>
      </c>
      <c r="AE27" s="365">
        <f>'Прил.8 ст.211'!$AT$111</f>
        <v>0</v>
      </c>
      <c r="AF27" s="365">
        <f>$D$26*AE27</f>
        <v>0</v>
      </c>
      <c r="AG27" s="366"/>
      <c r="AH27" s="972"/>
      <c r="AI27" s="365">
        <f>'Прил.8 ст.211'!$G$111</f>
        <v>0</v>
      </c>
      <c r="AJ27" s="377">
        <f>$AH$26*AI27</f>
        <v>0</v>
      </c>
      <c r="AK27" s="377">
        <f>'Прил.8 ст.211'!$J$111</f>
        <v>1.6169115555461883E-2</v>
      </c>
      <c r="AL27" s="377">
        <f>$AH$26*AK27</f>
        <v>0</v>
      </c>
      <c r="AM27" s="377">
        <f>'Прил.8 ст.211'!$M$111</f>
        <v>0.2653393027221938</v>
      </c>
      <c r="AN27" s="377">
        <f>$AH$26*AM27</f>
        <v>0</v>
      </c>
      <c r="AO27" s="365">
        <f>'Прил.8 ст.211'!$P$111</f>
        <v>0</v>
      </c>
      <c r="AP27" s="377">
        <f>$AH$26*AO27</f>
        <v>0</v>
      </c>
      <c r="AQ27" s="365">
        <f>'Прил.8 ст.211'!$S$111</f>
        <v>3.4543179789468521E-4</v>
      </c>
      <c r="AR27" s="377">
        <f>$AH$26*AQ27</f>
        <v>0</v>
      </c>
      <c r="AS27" s="365">
        <f>'Прил.8 ст.211'!$V$111</f>
        <v>0</v>
      </c>
      <c r="AT27" s="377">
        <f>$AH$26*AS27</f>
        <v>0</v>
      </c>
      <c r="AU27" s="365">
        <f>'Прил.8 ст.211'!$Y$111</f>
        <v>6.8448423897002342E-2</v>
      </c>
      <c r="AV27" s="365">
        <f>AH26*AU27</f>
        <v>0</v>
      </c>
      <c r="AW27" s="365">
        <f>'Прил.8 ст.211'!$AB$111</f>
        <v>0.12824784705204392</v>
      </c>
      <c r="AX27" s="365">
        <f>$AH$26*AW27</f>
        <v>0</v>
      </c>
      <c r="AY27" s="365">
        <f>'Прил.8 ст.211'!$AE$111</f>
        <v>5.7571966315780865E-4</v>
      </c>
      <c r="AZ27" s="365">
        <f>$AH$26*AY27</f>
        <v>0</v>
      </c>
      <c r="BA27" s="365">
        <f>'Прил.8 ст.211'!$AH$111</f>
        <v>0</v>
      </c>
      <c r="BB27" s="365">
        <f>$AH$26*BA27</f>
        <v>0</v>
      </c>
      <c r="BC27" s="367"/>
      <c r="BD27" s="367"/>
      <c r="BE27" s="368">
        <f>F27+H27+J27+N27+P27+R27+L27+T27+V27+X27+Z27+AB27+AD27+AF27</f>
        <v>328149.36244452384</v>
      </c>
      <c r="BF27" s="368"/>
    </row>
    <row r="28" spans="2:59" ht="15.75" x14ac:dyDescent="0.25">
      <c r="B28" s="970"/>
      <c r="C28" s="971"/>
      <c r="D28" s="369" t="s">
        <v>492</v>
      </c>
      <c r="E28" s="365"/>
      <c r="F28" s="370">
        <f>SUM(F26:F27)</f>
        <v>0</v>
      </c>
      <c r="G28" s="370"/>
      <c r="H28" s="370">
        <f>SUM(H26:H27)</f>
        <v>1212782</v>
      </c>
      <c r="I28" s="370"/>
      <c r="J28" s="370">
        <f>SUM(J26:J27)</f>
        <v>0</v>
      </c>
      <c r="K28" s="370"/>
      <c r="L28" s="370">
        <f>SUM(L26:L27)</f>
        <v>0</v>
      </c>
      <c r="M28" s="370"/>
      <c r="N28" s="370">
        <f>SUM(N26:N27)</f>
        <v>0</v>
      </c>
      <c r="O28" s="370"/>
      <c r="P28" s="370">
        <f>SUM(P26:P27)</f>
        <v>0</v>
      </c>
      <c r="Q28" s="370"/>
      <c r="R28" s="370">
        <f>SUM(R26:R27)</f>
        <v>0</v>
      </c>
      <c r="S28" s="370"/>
      <c r="T28" s="371">
        <f>SUM(T26:T27)</f>
        <v>0</v>
      </c>
      <c r="U28" s="370"/>
      <c r="V28" s="371">
        <f>SUM(V26:V27)</f>
        <v>2631.4324239213138</v>
      </c>
      <c r="W28" s="365"/>
      <c r="X28" s="370">
        <f>SUM(X26:X27)</f>
        <v>0</v>
      </c>
      <c r="Y28" s="370"/>
      <c r="Z28" s="370">
        <f>SUM(Z26:Z27)</f>
        <v>0</v>
      </c>
      <c r="AA28" s="370"/>
      <c r="AB28" s="370">
        <f>SUM(AB26:AB27)</f>
        <v>0</v>
      </c>
      <c r="AC28" s="365"/>
      <c r="AD28" s="370">
        <f>SUM(AD26:AD27)</f>
        <v>0</v>
      </c>
      <c r="AE28" s="365"/>
      <c r="AF28" s="370">
        <f>SUM(AF26:AF27)</f>
        <v>0</v>
      </c>
      <c r="AH28" s="369" t="s">
        <v>492</v>
      </c>
      <c r="AI28" s="369"/>
      <c r="AJ28" s="381">
        <f>AJ26+AJ27</f>
        <v>0</v>
      </c>
      <c r="AK28" s="381"/>
      <c r="AL28" s="381">
        <f>AL26+AL27</f>
        <v>0</v>
      </c>
      <c r="AM28" s="381"/>
      <c r="AN28" s="381">
        <f>AN26+AN27</f>
        <v>0</v>
      </c>
      <c r="AO28" s="381"/>
      <c r="AP28" s="381">
        <f>AP26+AP27</f>
        <v>0</v>
      </c>
      <c r="AQ28" s="381"/>
      <c r="AR28" s="381">
        <f>AR26+AR27</f>
        <v>0</v>
      </c>
      <c r="AS28" s="381"/>
      <c r="AT28" s="381">
        <f>AT26+AT27</f>
        <v>0</v>
      </c>
      <c r="AU28" s="370"/>
      <c r="AV28" s="370">
        <f>AV26+AV27</f>
        <v>0</v>
      </c>
      <c r="AW28" s="370"/>
      <c r="AX28" s="370">
        <f>AX26+AX27</f>
        <v>0</v>
      </c>
      <c r="AY28" s="370"/>
      <c r="AZ28" s="370">
        <f>AZ26+AZ27</f>
        <v>0</v>
      </c>
      <c r="BA28" s="370"/>
      <c r="BB28" s="370">
        <f>BB26+BB27</f>
        <v>0</v>
      </c>
      <c r="BC28" s="372"/>
      <c r="BD28" s="372"/>
      <c r="BE28" s="373">
        <f>F28+H28+J28+N28+P28+R28+L28+T28+V28+X28+Z28+AB28+AD28+AF28</f>
        <v>1215413.4324239213</v>
      </c>
      <c r="BF28" s="355"/>
    </row>
    <row r="29" spans="2:59" ht="15.75" customHeight="1" x14ac:dyDescent="0.25">
      <c r="B29" s="974"/>
      <c r="C29" s="974"/>
      <c r="D29" s="974"/>
      <c r="E29" s="974"/>
      <c r="F29" s="974"/>
      <c r="G29" s="974"/>
      <c r="H29" s="974"/>
      <c r="I29" s="974"/>
      <c r="J29" s="974"/>
      <c r="K29" s="974"/>
      <c r="L29" s="974"/>
      <c r="M29" s="974"/>
      <c r="N29" s="974"/>
      <c r="O29" s="974"/>
      <c r="P29" s="974"/>
      <c r="Q29" s="974"/>
      <c r="R29" s="974"/>
      <c r="S29" s="374"/>
      <c r="T29" s="374"/>
      <c r="U29" s="374"/>
      <c r="V29" s="374"/>
      <c r="W29" s="365"/>
      <c r="X29" s="365"/>
      <c r="Y29" s="365"/>
      <c r="Z29" s="365"/>
      <c r="AA29" s="365"/>
      <c r="AB29" s="365"/>
      <c r="AC29" s="365"/>
      <c r="AD29" s="365"/>
      <c r="AE29" s="365"/>
      <c r="AF29" s="365"/>
      <c r="AH29" s="374"/>
      <c r="AI29" s="374"/>
      <c r="AJ29" s="374"/>
      <c r="AK29" s="374"/>
      <c r="AL29" s="374"/>
      <c r="AM29" s="374"/>
      <c r="AN29" s="374"/>
      <c r="AO29" s="374"/>
      <c r="AP29" s="374"/>
      <c r="AQ29" s="374"/>
      <c r="AR29" s="374"/>
      <c r="AS29" s="374"/>
      <c r="AT29" s="374"/>
      <c r="AU29" s="374"/>
      <c r="AV29" s="374"/>
      <c r="AW29" s="374"/>
      <c r="AX29" s="374"/>
      <c r="AY29" s="374"/>
      <c r="AZ29" s="374"/>
      <c r="BA29" s="374"/>
      <c r="BB29" s="374"/>
      <c r="BC29" s="374"/>
      <c r="BD29" s="374"/>
      <c r="BE29" s="355"/>
      <c r="BF29" s="355"/>
    </row>
    <row r="30" spans="2:59" ht="15.75" customHeight="1" x14ac:dyDescent="0.25">
      <c r="B30" s="970" t="s">
        <v>498</v>
      </c>
      <c r="C30" s="971" t="s">
        <v>499</v>
      </c>
      <c r="D30" s="972"/>
      <c r="E30" s="365">
        <f>'Прил.8 ст.211'!G52</f>
        <v>0</v>
      </c>
      <c r="F30" s="365">
        <f>D30*E30</f>
        <v>0</v>
      </c>
      <c r="G30" s="365">
        <f>'Прил.8 ст.211'!J52</f>
        <v>4.4768391212582581E-2</v>
      </c>
      <c r="H30" s="365">
        <f>D30*G30</f>
        <v>0</v>
      </c>
      <c r="I30" s="365">
        <v>0</v>
      </c>
      <c r="J30" s="365">
        <f>$D$30*I30</f>
        <v>0</v>
      </c>
      <c r="K30" s="365">
        <f>'Прил.8 ст.211'!$P$52</f>
        <v>0</v>
      </c>
      <c r="L30" s="365">
        <f>$D$30*K30</f>
        <v>0</v>
      </c>
      <c r="M30" s="365">
        <f>'Прил.8 ст.211'!S52</f>
        <v>9.5641754877502801E-4</v>
      </c>
      <c r="N30" s="365">
        <f>D30*M30</f>
        <v>0</v>
      </c>
      <c r="O30" s="365">
        <f>'Прил.8 ст.211'!V52</f>
        <v>0</v>
      </c>
      <c r="P30" s="365">
        <f>D30*O30</f>
        <v>0</v>
      </c>
      <c r="Q30" s="365">
        <v>0</v>
      </c>
      <c r="R30" s="365">
        <f>D30*Q30</f>
        <v>0</v>
      </c>
      <c r="S30" s="365">
        <v>0</v>
      </c>
      <c r="T30" s="376">
        <f>$D$30*S30</f>
        <v>0</v>
      </c>
      <c r="U30" s="365">
        <f>'Прил.8 ст.211'!$AE$52</f>
        <v>1.59402924795838E-3</v>
      </c>
      <c r="V30" s="376">
        <f>$D$30*U30</f>
        <v>0</v>
      </c>
      <c r="W30" s="365">
        <f>'Прил.8 ст.211'!$AH$52</f>
        <v>0</v>
      </c>
      <c r="X30" s="365">
        <f>$D$30*W30</f>
        <v>0</v>
      </c>
      <c r="Y30" s="365">
        <f>'Прил.8 ст.211'!$AK$52</f>
        <v>0</v>
      </c>
      <c r="Z30" s="365">
        <f>$D$30*Y30</f>
        <v>0</v>
      </c>
      <c r="AA30" s="365">
        <f>'Прил.8 ст.211'!$AN$52</f>
        <v>0</v>
      </c>
      <c r="AB30" s="365">
        <f>$D$30*AA30</f>
        <v>0</v>
      </c>
      <c r="AC30" s="365">
        <f>'Прил.8 ст.211'!$AQ$52</f>
        <v>0</v>
      </c>
      <c r="AD30" s="365">
        <f>$D$30*AC30</f>
        <v>0</v>
      </c>
      <c r="AE30" s="365">
        <f>'Прил.8 ст.211'!$AT$52</f>
        <v>0</v>
      </c>
      <c r="AF30" s="365">
        <f>$D$30*AE30</f>
        <v>0</v>
      </c>
      <c r="AH30" s="972"/>
      <c r="AI30" s="365">
        <f>'Прил.8 ст.211'!$G$52</f>
        <v>0</v>
      </c>
      <c r="AJ30" s="377">
        <f>$AH$30*AI30</f>
        <v>0</v>
      </c>
      <c r="AK30" s="377">
        <f>'Прил.8 ст.211'!$J$52</f>
        <v>4.4768391212582581E-2</v>
      </c>
      <c r="AL30" s="377">
        <f>$AH$30*AK30</f>
        <v>0</v>
      </c>
      <c r="AM30" s="377">
        <f>'Прил.8 ст.211'!$M$52</f>
        <v>0.73466069727780625</v>
      </c>
      <c r="AN30" s="377">
        <f>$AH$30*AM30</f>
        <v>0</v>
      </c>
      <c r="AO30" s="365">
        <f>'Прил.8 ст.211'!$P$52</f>
        <v>0</v>
      </c>
      <c r="AP30" s="377">
        <f>$AH$30*AO30</f>
        <v>0</v>
      </c>
      <c r="AQ30" s="365">
        <f>'Прил.8 ст.211'!$S$52</f>
        <v>9.5641754877502801E-4</v>
      </c>
      <c r="AR30" s="377">
        <f>$AH$30*AQ30</f>
        <v>0</v>
      </c>
      <c r="AS30" s="365">
        <f>'Прил.8 ст.211'!$V$52</f>
        <v>0</v>
      </c>
      <c r="AT30" s="377">
        <f>$AH$30*AS30</f>
        <v>0</v>
      </c>
      <c r="AU30" s="365">
        <f>'Прил.8 ст.211'!$Y$52</f>
        <v>0.18951721931819374</v>
      </c>
      <c r="AV30" s="365">
        <f>AH30*AU30</f>
        <v>0</v>
      </c>
      <c r="AW30" s="365">
        <f>'Прил.8 ст.211'!$AB$52</f>
        <v>0.35508743624866435</v>
      </c>
      <c r="AX30" s="365">
        <f>$AH$30*AW30</f>
        <v>0</v>
      </c>
      <c r="AY30" s="365">
        <f>'Прил.8 ст.211'!$AE$52</f>
        <v>1.59402924795838E-3</v>
      </c>
      <c r="AZ30" s="365">
        <f>$AH$30*AY30</f>
        <v>0</v>
      </c>
      <c r="BA30" s="365">
        <f>'Прил.8 ст.211'!$AH$52</f>
        <v>0</v>
      </c>
      <c r="BB30" s="365">
        <f>$AH$30*BA30</f>
        <v>0</v>
      </c>
      <c r="BC30" s="367"/>
      <c r="BD30" s="367"/>
      <c r="BE30" s="368">
        <f>F30+H30+J30+N30+P30+R30+L30+T30+V30+X30+Z30+AB30+AD30+AF30</f>
        <v>0</v>
      </c>
      <c r="BF30" s="355"/>
    </row>
    <row r="31" spans="2:59" ht="15.75" customHeight="1" x14ac:dyDescent="0.25">
      <c r="B31" s="970"/>
      <c r="C31" s="971"/>
      <c r="D31" s="972"/>
      <c r="E31" s="365">
        <f>'Прил.8 ст.211'!G111</f>
        <v>0</v>
      </c>
      <c r="F31" s="365">
        <f>D30*E31</f>
        <v>0</v>
      </c>
      <c r="G31" s="365">
        <f>'Прил.8 ст.211'!J111</f>
        <v>1.6169115555461883E-2</v>
      </c>
      <c r="H31" s="365">
        <f>D30*G31</f>
        <v>0</v>
      </c>
      <c r="I31" s="365">
        <v>0</v>
      </c>
      <c r="J31" s="365">
        <f>$D$30*I31</f>
        <v>0</v>
      </c>
      <c r="K31" s="365">
        <f>'Прил.8 ст.211'!$P$111</f>
        <v>0</v>
      </c>
      <c r="L31" s="365">
        <f>$D$30*K31</f>
        <v>0</v>
      </c>
      <c r="M31" s="365">
        <f>'Прил.8 ст.211'!S111</f>
        <v>3.4543179789468521E-4</v>
      </c>
      <c r="N31" s="365">
        <f>D30*M31</f>
        <v>0</v>
      </c>
      <c r="O31" s="365">
        <f>'Прил.8 ст.211'!V111</f>
        <v>0</v>
      </c>
      <c r="P31" s="365">
        <f>D30*O31</f>
        <v>0</v>
      </c>
      <c r="Q31" s="365">
        <v>0</v>
      </c>
      <c r="R31" s="365">
        <f>D30*Q31</f>
        <v>0</v>
      </c>
      <c r="S31" s="365">
        <v>0</v>
      </c>
      <c r="T31" s="376">
        <f>$D$30*S31</f>
        <v>0</v>
      </c>
      <c r="U31" s="365">
        <f>'Прил.8 ст.211'!$AE$111</f>
        <v>5.7571966315780865E-4</v>
      </c>
      <c r="V31" s="376">
        <f>$D$30*U31</f>
        <v>0</v>
      </c>
      <c r="W31" s="365">
        <f>'Прил.8 ст.211'!$AH$111</f>
        <v>0</v>
      </c>
      <c r="X31" s="365">
        <f>$D$30*W31</f>
        <v>0</v>
      </c>
      <c r="Y31" s="365">
        <f>'Прил.8 ст.211'!$AK$111</f>
        <v>0</v>
      </c>
      <c r="Z31" s="365">
        <f>$D$30*Y31</f>
        <v>0</v>
      </c>
      <c r="AA31" s="365">
        <f>'Прил.8 ст.211'!$AN$111</f>
        <v>0</v>
      </c>
      <c r="AB31" s="365">
        <f>$D$30*AA31</f>
        <v>0</v>
      </c>
      <c r="AC31" s="365">
        <f>'Прил.8 ст.211'!$AQ$111</f>
        <v>0</v>
      </c>
      <c r="AD31" s="365">
        <f>$D$30*AC31</f>
        <v>0</v>
      </c>
      <c r="AE31" s="365">
        <f>'Прил.8 ст.211'!$AT$111</f>
        <v>0</v>
      </c>
      <c r="AF31" s="365">
        <f>$D$30*AE31</f>
        <v>0</v>
      </c>
      <c r="AH31" s="972"/>
      <c r="AI31" s="365">
        <f>'Прил.8 ст.211'!$G$111</f>
        <v>0</v>
      </c>
      <c r="AJ31" s="377">
        <f>$AH$30*AI31</f>
        <v>0</v>
      </c>
      <c r="AK31" s="377">
        <f>'Прил.8 ст.211'!$J$111</f>
        <v>1.6169115555461883E-2</v>
      </c>
      <c r="AL31" s="377">
        <f>$AH$30*AK31</f>
        <v>0</v>
      </c>
      <c r="AM31" s="377">
        <f>'Прил.8 ст.211'!$M$111</f>
        <v>0.2653393027221938</v>
      </c>
      <c r="AN31" s="377">
        <f>$AH$30*AM31</f>
        <v>0</v>
      </c>
      <c r="AO31" s="365">
        <f>'Прил.8 ст.211'!$P$111</f>
        <v>0</v>
      </c>
      <c r="AP31" s="377">
        <f>$AH$30*AO31</f>
        <v>0</v>
      </c>
      <c r="AQ31" s="365">
        <f>'Прил.8 ст.211'!$S$111</f>
        <v>3.4543179789468521E-4</v>
      </c>
      <c r="AR31" s="377"/>
      <c r="AS31" s="365">
        <f>'Прил.8 ст.211'!$V$111</f>
        <v>0</v>
      </c>
      <c r="AT31" s="377"/>
      <c r="AU31" s="365">
        <f>'Прил.8 ст.211'!$Y$111</f>
        <v>6.8448423897002342E-2</v>
      </c>
      <c r="AV31" s="365">
        <f>AH30*AU31</f>
        <v>0</v>
      </c>
      <c r="AW31" s="365">
        <f>'Прил.8 ст.211'!$AB$111</f>
        <v>0.12824784705204392</v>
      </c>
      <c r="AX31" s="365">
        <f>$AH$30*AW31</f>
        <v>0</v>
      </c>
      <c r="AY31" s="365">
        <f>'Прил.8 ст.211'!$AE$111</f>
        <v>5.7571966315780865E-4</v>
      </c>
      <c r="AZ31" s="365">
        <f>$AH$30*AY31</f>
        <v>0</v>
      </c>
      <c r="BA31" s="365">
        <f>'Прил.8 ст.211'!$AH$111</f>
        <v>0</v>
      </c>
      <c r="BB31" s="365">
        <f>$AH$30*BA31</f>
        <v>0</v>
      </c>
      <c r="BC31" s="367"/>
      <c r="BD31" s="367"/>
      <c r="BE31" s="368">
        <f>F31+H31+J31+N31+P31+R31+L31+T31+V31+X31+Z31+AB31+AD31+AF31</f>
        <v>0</v>
      </c>
      <c r="BF31" s="355"/>
    </row>
    <row r="32" spans="2:59" ht="15.75" customHeight="1" x14ac:dyDescent="0.25">
      <c r="B32" s="970"/>
      <c r="C32" s="971"/>
      <c r="D32" s="369" t="s">
        <v>492</v>
      </c>
      <c r="E32" s="365"/>
      <c r="F32" s="370">
        <f>SUM(F30:F31)</f>
        <v>0</v>
      </c>
      <c r="G32" s="370"/>
      <c r="H32" s="370">
        <f>SUM(H30:H31)</f>
        <v>0</v>
      </c>
      <c r="I32" s="370"/>
      <c r="J32" s="370">
        <f>SUM(J30:J31)</f>
        <v>0</v>
      </c>
      <c r="K32" s="370"/>
      <c r="L32" s="370">
        <f>SUM(L30:L31)</f>
        <v>0</v>
      </c>
      <c r="M32" s="370"/>
      <c r="N32" s="370">
        <f>SUM(N30:N31)</f>
        <v>0</v>
      </c>
      <c r="O32" s="370"/>
      <c r="P32" s="370">
        <f>SUM(P30:P31)</f>
        <v>0</v>
      </c>
      <c r="Q32" s="370"/>
      <c r="R32" s="370">
        <f>SUM(R30:R31)</f>
        <v>0</v>
      </c>
      <c r="S32" s="370"/>
      <c r="T32" s="371">
        <f>SUM(T30:T31)</f>
        <v>0</v>
      </c>
      <c r="U32" s="370"/>
      <c r="V32" s="371">
        <f>SUM(V30:V31)</f>
        <v>0</v>
      </c>
      <c r="W32" s="365"/>
      <c r="X32" s="370">
        <f>SUM(X30:X31)</f>
        <v>0</v>
      </c>
      <c r="Y32" s="370"/>
      <c r="Z32" s="370">
        <f>SUM(Z30:Z31)</f>
        <v>0</v>
      </c>
      <c r="AA32" s="370"/>
      <c r="AB32" s="370">
        <f>SUM(AB30:AB31)</f>
        <v>0</v>
      </c>
      <c r="AC32" s="365"/>
      <c r="AD32" s="370">
        <f>SUM(AD30:AD31)</f>
        <v>0</v>
      </c>
      <c r="AE32" s="365"/>
      <c r="AF32" s="370">
        <f>SUM(AF30:AF31)</f>
        <v>0</v>
      </c>
      <c r="AH32" s="369" t="s">
        <v>492</v>
      </c>
      <c r="AI32" s="369"/>
      <c r="AJ32" s="370">
        <f>AJ30+AJ31</f>
        <v>0</v>
      </c>
      <c r="AK32" s="370"/>
      <c r="AL32" s="370">
        <f>AL30+AL31</f>
        <v>0</v>
      </c>
      <c r="AM32" s="370"/>
      <c r="AN32" s="370">
        <f>AN30+AN31</f>
        <v>0</v>
      </c>
      <c r="AO32" s="370"/>
      <c r="AP32" s="370">
        <f>AP30+AP31</f>
        <v>0</v>
      </c>
      <c r="AQ32" s="370"/>
      <c r="AR32" s="370">
        <f>AR30+AR31</f>
        <v>0</v>
      </c>
      <c r="AS32" s="370"/>
      <c r="AT32" s="370">
        <f>AT30+AT31</f>
        <v>0</v>
      </c>
      <c r="AU32" s="370"/>
      <c r="AV32" s="370">
        <f>AV30+AV31</f>
        <v>0</v>
      </c>
      <c r="AW32" s="370"/>
      <c r="AX32" s="370">
        <f>AX30+AX31</f>
        <v>0</v>
      </c>
      <c r="AY32" s="370"/>
      <c r="AZ32" s="370">
        <f>AZ30+AZ31</f>
        <v>0</v>
      </c>
      <c r="BA32" s="370"/>
      <c r="BB32" s="370">
        <f>BB30+BB31</f>
        <v>0</v>
      </c>
      <c r="BC32" s="372"/>
      <c r="BD32" s="372"/>
      <c r="BE32" s="373">
        <f>F32+H32+J32+N32+P32+R32+L32+T32+V32+X32+Z32+AB32+AD32+AF32</f>
        <v>0</v>
      </c>
      <c r="BF32" s="355"/>
    </row>
    <row r="33" spans="2:58" ht="15.75" customHeight="1" x14ac:dyDescent="0.25">
      <c r="B33" s="385"/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3"/>
      <c r="S33" s="386"/>
      <c r="T33" s="386"/>
      <c r="U33" s="386"/>
      <c r="V33" s="386"/>
      <c r="W33" s="365"/>
      <c r="X33" s="365"/>
      <c r="Y33" s="365"/>
      <c r="Z33" s="365"/>
      <c r="AA33" s="365"/>
      <c r="AB33" s="365"/>
      <c r="AC33" s="365"/>
      <c r="AD33" s="365"/>
      <c r="AE33" s="365"/>
      <c r="AF33" s="365"/>
      <c r="AH33" s="386"/>
      <c r="AI33" s="386"/>
      <c r="AJ33" s="386"/>
      <c r="AK33" s="386"/>
      <c r="AL33" s="386"/>
      <c r="AM33" s="386"/>
      <c r="AN33" s="386"/>
      <c r="AO33" s="386"/>
      <c r="AP33" s="386"/>
      <c r="AQ33" s="386"/>
      <c r="AR33" s="386"/>
      <c r="AS33" s="386"/>
      <c r="AT33" s="386"/>
      <c r="AU33" s="386"/>
      <c r="AV33" s="386"/>
      <c r="AW33" s="386"/>
      <c r="AX33" s="386"/>
      <c r="AY33" s="386"/>
      <c r="AZ33" s="386"/>
      <c r="BA33" s="386"/>
      <c r="BB33" s="386"/>
      <c r="BC33" s="374"/>
      <c r="BD33" s="374"/>
      <c r="BE33" s="355"/>
      <c r="BF33" s="355"/>
    </row>
    <row r="34" spans="2:58" ht="20.25" customHeight="1" x14ac:dyDescent="0.25">
      <c r="B34" s="387" t="s">
        <v>500</v>
      </c>
      <c r="C34" s="364">
        <v>262</v>
      </c>
      <c r="D34" s="375"/>
      <c r="E34" s="388">
        <f>'Прил.8 ст.211'!G53</f>
        <v>0</v>
      </c>
      <c r="F34" s="388">
        <f>$E$34*D34</f>
        <v>0</v>
      </c>
      <c r="G34" s="388">
        <f>'Прил.8 ст.211'!J53</f>
        <v>6.0937506768044464E-2</v>
      </c>
      <c r="H34" s="388">
        <f>G34*D34</f>
        <v>0</v>
      </c>
      <c r="I34" s="388">
        <v>0</v>
      </c>
      <c r="J34" s="388">
        <f>I34*$D$34</f>
        <v>0</v>
      </c>
      <c r="K34" s="365">
        <f>'Прил.8 ст.211'!$P$53</f>
        <v>0</v>
      </c>
      <c r="L34" s="388">
        <f>K34*$D$34</f>
        <v>0</v>
      </c>
      <c r="M34" s="388">
        <f>'Прил.8 ст.211'!S53</f>
        <v>1.3018493466697132E-3</v>
      </c>
      <c r="N34" s="388">
        <f>M34*D34</f>
        <v>0</v>
      </c>
      <c r="O34" s="388">
        <f>'Прил.8 ст.211'!V53</f>
        <v>0</v>
      </c>
      <c r="P34" s="388">
        <f>O34*D34</f>
        <v>0</v>
      </c>
      <c r="Q34" s="388">
        <v>0</v>
      </c>
      <c r="R34" s="388">
        <f>Q34*D34</f>
        <v>0</v>
      </c>
      <c r="S34" s="388">
        <f>'Прил.8 ст.211'!AB53</f>
        <v>0.48333528330070824</v>
      </c>
      <c r="T34" s="389">
        <f>S34*D34</f>
        <v>0</v>
      </c>
      <c r="U34" s="365">
        <f>'Прил.8 ст.211'!$AE$53</f>
        <v>2.1697489111161886E-3</v>
      </c>
      <c r="V34" s="388">
        <f>U34*$D$34</f>
        <v>0</v>
      </c>
      <c r="W34" s="365">
        <f>'Прил.8 ст.211'!$AH$53</f>
        <v>0</v>
      </c>
      <c r="X34" s="388">
        <f>W34*$D$34</f>
        <v>0</v>
      </c>
      <c r="Y34" s="388">
        <f>'Прил.8 ст.211'!$AK$53</f>
        <v>0</v>
      </c>
      <c r="Z34" s="388">
        <f>Y34*$D$34</f>
        <v>0</v>
      </c>
      <c r="AA34" s="388">
        <f>'Прил.8 ст.211'!$AN$53</f>
        <v>0</v>
      </c>
      <c r="AB34" s="388">
        <f>AA34*$D$34</f>
        <v>0</v>
      </c>
      <c r="AC34" s="365">
        <f>'Прил.8 ст.211'!$AQ$53</f>
        <v>0</v>
      </c>
      <c r="AD34" s="388">
        <f>AC34*$D$34</f>
        <v>0</v>
      </c>
      <c r="AE34" s="365">
        <f>'Прил.8 ст.211'!$AT$53</f>
        <v>0</v>
      </c>
      <c r="AF34" s="388">
        <f>AE34*$D$34</f>
        <v>0</v>
      </c>
      <c r="AH34" s="390"/>
      <c r="AI34" s="391">
        <f>'Прил.8 ст.211'!G121</f>
        <v>0</v>
      </c>
      <c r="AJ34" s="388">
        <f>$AH$34*AI34</f>
        <v>0</v>
      </c>
      <c r="AK34" s="388">
        <f>'Прил.8 ст.211'!J121</f>
        <v>6.0937506768044464E-2</v>
      </c>
      <c r="AL34" s="388">
        <f>$AH$34*AK34</f>
        <v>0</v>
      </c>
      <c r="AM34" s="388">
        <f>'Прил.8 ст.211'!M121</f>
        <v>1</v>
      </c>
      <c r="AN34" s="388">
        <f>$AH$34*AM34</f>
        <v>0</v>
      </c>
      <c r="AO34" s="388">
        <f>'Прил.8 ст.211'!P121</f>
        <v>0</v>
      </c>
      <c r="AP34" s="388">
        <f>$AH$34*AO34</f>
        <v>0</v>
      </c>
      <c r="AQ34" s="388">
        <f>'Прил.8 ст.211'!S121</f>
        <v>1.3018493466697132E-3</v>
      </c>
      <c r="AR34" s="388">
        <f>$AH$34*AQ34</f>
        <v>0</v>
      </c>
      <c r="AS34" s="388">
        <f>'Прил.8 ст.211'!V121</f>
        <v>0</v>
      </c>
      <c r="AT34" s="388">
        <f>$AH$34*AS34</f>
        <v>0</v>
      </c>
      <c r="AU34" s="388">
        <f>'Прил.8 ст.211'!Y121</f>
        <v>0.25796564321519611</v>
      </c>
      <c r="AV34" s="388">
        <f>AH34*AU34</f>
        <v>0</v>
      </c>
      <c r="AW34" s="388">
        <f>'Прил.8 ст.211'!AB121</f>
        <v>0.4833352833007083</v>
      </c>
      <c r="AX34" s="388">
        <f>$AH$34*AW34</f>
        <v>0</v>
      </c>
      <c r="AY34" s="388">
        <f>'Прил.8 ст.211'!AE121</f>
        <v>2.1697489111161886E-3</v>
      </c>
      <c r="AZ34" s="388">
        <f>$AH$34*AY34</f>
        <v>0</v>
      </c>
      <c r="BA34" s="388">
        <f>'Прил.8 ст.211'!AH121</f>
        <v>0</v>
      </c>
      <c r="BB34" s="388">
        <f>$AH$34*BA34</f>
        <v>0</v>
      </c>
      <c r="BC34" s="392"/>
      <c r="BD34" s="392"/>
      <c r="BE34" s="355"/>
      <c r="BF34" s="355"/>
    </row>
    <row r="35" spans="2:58" ht="15.75" customHeight="1" x14ac:dyDescent="0.25">
      <c r="B35" s="385"/>
      <c r="C35" s="386"/>
      <c r="D35" s="386"/>
      <c r="E35" s="393"/>
      <c r="F35" s="386"/>
      <c r="G35" s="393"/>
      <c r="H35" s="386"/>
      <c r="I35" s="393"/>
      <c r="J35" s="386"/>
      <c r="K35" s="393"/>
      <c r="L35" s="393"/>
      <c r="M35" s="393"/>
      <c r="N35" s="386"/>
      <c r="O35" s="393"/>
      <c r="P35" s="386"/>
      <c r="Q35" s="393"/>
      <c r="R35" s="383"/>
      <c r="S35" s="393"/>
      <c r="T35" s="393"/>
      <c r="U35" s="393"/>
      <c r="V35" s="393"/>
      <c r="W35" s="365"/>
      <c r="X35" s="365"/>
      <c r="Y35" s="365"/>
      <c r="Z35" s="365"/>
      <c r="AA35" s="365"/>
      <c r="AB35" s="365"/>
      <c r="AC35" s="365"/>
      <c r="AD35" s="365"/>
      <c r="AE35" s="365"/>
      <c r="AF35" s="365"/>
      <c r="AH35" s="393"/>
      <c r="AI35" s="393"/>
      <c r="AJ35" s="393"/>
      <c r="AK35" s="393"/>
      <c r="AL35" s="393"/>
      <c r="AM35" s="393"/>
      <c r="AN35" s="393"/>
      <c r="AO35" s="393"/>
      <c r="AP35" s="393"/>
      <c r="AQ35" s="393"/>
      <c r="AR35" s="393"/>
      <c r="AS35" s="393"/>
      <c r="AT35" s="393"/>
      <c r="AU35" s="393"/>
      <c r="AV35" s="386"/>
      <c r="AW35" s="393"/>
      <c r="AX35" s="386"/>
      <c r="AY35" s="393"/>
      <c r="AZ35" s="386"/>
      <c r="BA35" s="393"/>
      <c r="BB35" s="386"/>
      <c r="BC35" s="374"/>
      <c r="BD35" s="374"/>
      <c r="BE35" s="355"/>
      <c r="BF35" s="355"/>
    </row>
    <row r="36" spans="2:58" s="362" customFormat="1" ht="18.75" customHeight="1" x14ac:dyDescent="0.25">
      <c r="B36" s="363" t="s">
        <v>501</v>
      </c>
      <c r="C36" s="364" t="s">
        <v>431</v>
      </c>
      <c r="D36" s="365">
        <v>2000</v>
      </c>
      <c r="E36" s="973">
        <f>'Прил.4 площади'!C140</f>
        <v>0</v>
      </c>
      <c r="F36" s="365">
        <f>D36*E36</f>
        <v>0</v>
      </c>
      <c r="G36" s="973">
        <f>'Прил.4 площади'!D140</f>
        <v>1</v>
      </c>
      <c r="H36" s="394">
        <f>D36*G36</f>
        <v>2000</v>
      </c>
      <c r="I36" s="1102">
        <f>'Прил.4 площади'!E140</f>
        <v>0</v>
      </c>
      <c r="J36" s="394">
        <f>D36*I36</f>
        <v>0</v>
      </c>
      <c r="K36" s="1100">
        <f>'Прил.4 площади'!F140</f>
        <v>0</v>
      </c>
      <c r="L36" s="394">
        <f>K36*D36</f>
        <v>0</v>
      </c>
      <c r="M36" s="1102">
        <f>'Прил.4 площади'!G140</f>
        <v>0</v>
      </c>
      <c r="N36" s="394">
        <f>D36*M36</f>
        <v>0</v>
      </c>
      <c r="O36" s="1102">
        <f>'Прил.4 площади'!H140</f>
        <v>0</v>
      </c>
      <c r="P36" s="394">
        <f>D36*O36</f>
        <v>0</v>
      </c>
      <c r="Q36" s="1102">
        <f>'Прил.4 площади'!I140</f>
        <v>0</v>
      </c>
      <c r="R36" s="394">
        <f>D36*Q36</f>
        <v>0</v>
      </c>
      <c r="S36" s="1102">
        <f>'Прил.4 площади'!J140</f>
        <v>0</v>
      </c>
      <c r="T36" s="395">
        <f>D36*S36</f>
        <v>0</v>
      </c>
      <c r="U36" s="1102">
        <f>'Прил.4 площади'!K140</f>
        <v>0</v>
      </c>
      <c r="V36" s="395">
        <f>U36*D36</f>
        <v>0</v>
      </c>
      <c r="W36" s="1100">
        <f>'Прил.4 площади'!L140</f>
        <v>0</v>
      </c>
      <c r="X36" s="365">
        <f>W36*D36</f>
        <v>0</v>
      </c>
      <c r="Y36" s="396">
        <f>'Прил.4 площади'!M140</f>
        <v>0</v>
      </c>
      <c r="Z36" s="396">
        <f>Y36*F36</f>
        <v>0</v>
      </c>
      <c r="AA36" s="396">
        <f>'Прил.4 площади'!N140</f>
        <v>0</v>
      </c>
      <c r="AB36" s="396">
        <f>AA36*H36</f>
        <v>0</v>
      </c>
      <c r="AC36" s="1100">
        <f>'Прил.4 площади'!O140</f>
        <v>0</v>
      </c>
      <c r="AD36" s="365">
        <f>AC36*J36</f>
        <v>0</v>
      </c>
      <c r="AE36" s="1100">
        <f>'Прил.4 площади'!P140</f>
        <v>0</v>
      </c>
      <c r="AF36" s="365">
        <f>AE36*L36</f>
        <v>0</v>
      </c>
      <c r="AG36" s="366"/>
      <c r="AH36" s="365"/>
      <c r="AI36" s="976">
        <f>AI22+AI23</f>
        <v>0</v>
      </c>
      <c r="AJ36" s="365">
        <f>$AH$36*AI36</f>
        <v>0</v>
      </c>
      <c r="AK36" s="976">
        <f>AK22+AK23</f>
        <v>1</v>
      </c>
      <c r="AL36" s="365">
        <f>$AH$36*AK36</f>
        <v>0</v>
      </c>
      <c r="AM36" s="976">
        <f>AM22+AM23</f>
        <v>0</v>
      </c>
      <c r="AN36" s="365">
        <f>$AH$36*AM36</f>
        <v>0</v>
      </c>
      <c r="AO36" s="976">
        <f>AO22+AO23</f>
        <v>0</v>
      </c>
      <c r="AP36" s="365">
        <f>$AH$36*AO36</f>
        <v>0</v>
      </c>
      <c r="AQ36" s="976">
        <f>AQ22+AQ23</f>
        <v>0</v>
      </c>
      <c r="AR36" s="396">
        <f>$AH$36*AQ36</f>
        <v>0</v>
      </c>
      <c r="AS36" s="976">
        <f>AS22+AS23</f>
        <v>0</v>
      </c>
      <c r="AT36" s="396">
        <f>$AH$36*AS36</f>
        <v>0</v>
      </c>
      <c r="AU36" s="973">
        <f>AU22+AU23</f>
        <v>0</v>
      </c>
      <c r="AV36" s="394">
        <f>AH36*AU36</f>
        <v>0</v>
      </c>
      <c r="AW36" s="973">
        <f>AW22+AW23</f>
        <v>0</v>
      </c>
      <c r="AX36" s="394">
        <f>$AH$36*AW36</f>
        <v>0</v>
      </c>
      <c r="AY36" s="973">
        <f>AY22+AY23</f>
        <v>0</v>
      </c>
      <c r="AZ36" s="394">
        <f>$AH$36*AY36</f>
        <v>0</v>
      </c>
      <c r="BA36" s="973">
        <f>BA22+BA23</f>
        <v>0</v>
      </c>
      <c r="BB36" s="394">
        <f>$AH$36*BA36</f>
        <v>0</v>
      </c>
      <c r="BC36" s="397"/>
      <c r="BD36" s="397"/>
      <c r="BE36" s="373">
        <f>F36+H36+J36+N36+P36+R36+L36+T36+V36+X36+Z36+AB36+AD36+AF36</f>
        <v>2000</v>
      </c>
      <c r="BF36" s="368">
        <f>BE36-D36</f>
        <v>0</v>
      </c>
    </row>
    <row r="37" spans="2:58" s="362" customFormat="1" ht="45" customHeight="1" x14ac:dyDescent="0.25">
      <c r="B37" s="398" t="s">
        <v>502</v>
      </c>
      <c r="C37" s="364" t="s">
        <v>426</v>
      </c>
      <c r="D37" s="365">
        <f>'Прил.6 налоги'!G10</f>
        <v>750000</v>
      </c>
      <c r="E37" s="973"/>
      <c r="F37" s="394">
        <f>D37*E36</f>
        <v>0</v>
      </c>
      <c r="G37" s="973"/>
      <c r="H37" s="394">
        <f>D37*G36</f>
        <v>750000</v>
      </c>
      <c r="I37" s="1103"/>
      <c r="J37" s="394">
        <f>D37*I36</f>
        <v>0</v>
      </c>
      <c r="K37" s="1101"/>
      <c r="L37" s="394">
        <f>K36*D37</f>
        <v>0</v>
      </c>
      <c r="M37" s="1103"/>
      <c r="N37" s="394">
        <f>D37*M36</f>
        <v>0</v>
      </c>
      <c r="O37" s="1103"/>
      <c r="P37" s="394">
        <f>D37*O36</f>
        <v>0</v>
      </c>
      <c r="Q37" s="1103"/>
      <c r="R37" s="394">
        <f>D37*Q36</f>
        <v>0</v>
      </c>
      <c r="S37" s="1103"/>
      <c r="T37" s="395">
        <f>D37*S36</f>
        <v>0</v>
      </c>
      <c r="U37" s="1103"/>
      <c r="V37" s="395">
        <f>U36*D37</f>
        <v>0</v>
      </c>
      <c r="W37" s="1101"/>
      <c r="X37" s="365">
        <f>W36*D37</f>
        <v>0</v>
      </c>
      <c r="Y37" s="399"/>
      <c r="Z37" s="399">
        <f>Y36*F37</f>
        <v>0</v>
      </c>
      <c r="AA37" s="399"/>
      <c r="AB37" s="399">
        <f>AA36*H37</f>
        <v>0</v>
      </c>
      <c r="AC37" s="1101"/>
      <c r="AD37" s="365">
        <f>AC36*J37</f>
        <v>0</v>
      </c>
      <c r="AE37" s="1101"/>
      <c r="AF37" s="365">
        <f>AE36*L37</f>
        <v>0</v>
      </c>
      <c r="AG37" s="366"/>
      <c r="AH37" s="365">
        <f>'Прил.6 налоги'!H10</f>
        <v>0</v>
      </c>
      <c r="AI37" s="976"/>
      <c r="AJ37" s="365">
        <f>$AH$37*AI36</f>
        <v>0</v>
      </c>
      <c r="AK37" s="976"/>
      <c r="AL37" s="365">
        <f>$AH$37*AK36</f>
        <v>0</v>
      </c>
      <c r="AM37" s="976"/>
      <c r="AN37" s="365">
        <f>$AH$37*AM36</f>
        <v>0</v>
      </c>
      <c r="AO37" s="976"/>
      <c r="AP37" s="365">
        <f>$AH$37*AO36</f>
        <v>0</v>
      </c>
      <c r="AQ37" s="976"/>
      <c r="AR37" s="399">
        <f>$AH$37*AQ36</f>
        <v>0</v>
      </c>
      <c r="AS37" s="976"/>
      <c r="AT37" s="399">
        <f>$AH$37*AS36</f>
        <v>0</v>
      </c>
      <c r="AU37" s="973"/>
      <c r="AV37" s="394">
        <f>AH37*AU36</f>
        <v>0</v>
      </c>
      <c r="AW37" s="973"/>
      <c r="AX37" s="394">
        <f>$AH$37*AW36</f>
        <v>0</v>
      </c>
      <c r="AY37" s="973"/>
      <c r="AZ37" s="394">
        <f>$AH$37*AY36</f>
        <v>0</v>
      </c>
      <c r="BA37" s="973"/>
      <c r="BB37" s="394">
        <f>$AH$37*BA36</f>
        <v>0</v>
      </c>
      <c r="BC37" s="397"/>
      <c r="BD37" s="397"/>
      <c r="BE37" s="373">
        <f>F37+H37+J37+N37+P37+R37+L37+T37+V37+X37+Z37+AB37+AD37+AF37</f>
        <v>750000</v>
      </c>
      <c r="BF37" s="368">
        <f>BE37-D37</f>
        <v>0</v>
      </c>
    </row>
    <row r="38" spans="2:58" s="362" customFormat="1" ht="17.25" customHeight="1" x14ac:dyDescent="0.25">
      <c r="B38" s="974"/>
      <c r="C38" s="974"/>
      <c r="D38" s="974"/>
      <c r="E38" s="974"/>
      <c r="F38" s="974"/>
      <c r="G38" s="974"/>
      <c r="H38" s="974"/>
      <c r="I38" s="974"/>
      <c r="J38" s="974"/>
      <c r="K38" s="974"/>
      <c r="L38" s="974"/>
      <c r="M38" s="974"/>
      <c r="N38" s="974"/>
      <c r="O38" s="974"/>
      <c r="P38" s="974"/>
      <c r="Q38" s="974"/>
      <c r="R38" s="974"/>
      <c r="S38" s="374"/>
      <c r="T38" s="374"/>
      <c r="U38" s="374"/>
      <c r="V38" s="374"/>
      <c r="W38" s="365"/>
      <c r="X38" s="365"/>
      <c r="Y38" s="365"/>
      <c r="Z38" s="365"/>
      <c r="AA38" s="365"/>
      <c r="AB38" s="365"/>
      <c r="AC38" s="365"/>
      <c r="AD38" s="365"/>
      <c r="AE38" s="365"/>
      <c r="AF38" s="365"/>
      <c r="AG38" s="366"/>
      <c r="AH38" s="374"/>
      <c r="AI38" s="374"/>
      <c r="AJ38" s="374"/>
      <c r="AK38" s="374"/>
      <c r="AL38" s="374"/>
      <c r="AM38" s="374"/>
      <c r="AN38" s="374"/>
      <c r="AO38" s="374"/>
      <c r="AP38" s="374"/>
      <c r="AQ38" s="374"/>
      <c r="AR38" s="374"/>
      <c r="AS38" s="374"/>
      <c r="AT38" s="374"/>
      <c r="AU38" s="374"/>
      <c r="AV38" s="374"/>
      <c r="AW38" s="374"/>
      <c r="AX38" s="374"/>
      <c r="AY38" s="374"/>
      <c r="AZ38" s="374"/>
      <c r="BA38" s="374"/>
      <c r="BB38" s="374"/>
      <c r="BC38" s="374"/>
      <c r="BD38" s="374"/>
      <c r="BE38" s="368"/>
      <c r="BF38" s="368"/>
    </row>
    <row r="39" spans="2:58" s="362" customFormat="1" ht="20.25" customHeight="1" x14ac:dyDescent="0.25">
      <c r="B39" s="400" t="s">
        <v>503</v>
      </c>
      <c r="C39" s="364">
        <v>310</v>
      </c>
      <c r="D39" s="375"/>
      <c r="E39" s="394">
        <f>'Прил.8 ст.211'!G53</f>
        <v>0</v>
      </c>
      <c r="F39" s="370">
        <f>D39*E39</f>
        <v>0</v>
      </c>
      <c r="G39" s="394">
        <f>'Прил.8 ст.211'!J53</f>
        <v>6.0937506768044464E-2</v>
      </c>
      <c r="H39" s="381">
        <f>D39*G39</f>
        <v>0</v>
      </c>
      <c r="I39" s="394">
        <v>0</v>
      </c>
      <c r="J39" s="381">
        <f>D39*I39</f>
        <v>0</v>
      </c>
      <c r="K39" s="365">
        <f>'Прил.8 ст.211'!$P$53</f>
        <v>0</v>
      </c>
      <c r="L39" s="381">
        <f>K39*D39</f>
        <v>0</v>
      </c>
      <c r="M39" s="394">
        <f>'Прил.8 ст.211'!S53</f>
        <v>1.3018493466697132E-3</v>
      </c>
      <c r="N39" s="381">
        <f>D39*M39</f>
        <v>0</v>
      </c>
      <c r="O39" s="394">
        <f>'Прил.8 ст.211'!V53</f>
        <v>0</v>
      </c>
      <c r="P39" s="381">
        <f>D39*O39</f>
        <v>0</v>
      </c>
      <c r="Q39" s="394">
        <v>0</v>
      </c>
      <c r="R39" s="381">
        <f>D39*Q39</f>
        <v>0</v>
      </c>
      <c r="S39" s="394">
        <v>0</v>
      </c>
      <c r="T39" s="401">
        <f>D39*S39</f>
        <v>0</v>
      </c>
      <c r="U39" s="365">
        <f>'Прил.8 ст.211'!$AE$53</f>
        <v>2.1697489111161886E-3</v>
      </c>
      <c r="V39" s="401">
        <f>U39*D39</f>
        <v>0</v>
      </c>
      <c r="W39" s="365">
        <f>'Прил.8 ст.211'!$AH$53</f>
        <v>0</v>
      </c>
      <c r="X39" s="365">
        <f>W39*D39</f>
        <v>0</v>
      </c>
      <c r="Y39" s="365">
        <f>'Прил.8 ст.211'!$AK$53</f>
        <v>0</v>
      </c>
      <c r="Z39" s="365">
        <f>Y39*F39</f>
        <v>0</v>
      </c>
      <c r="AA39" s="365">
        <f>'Прил.8 ст.211'!$AN$53</f>
        <v>0</v>
      </c>
      <c r="AB39" s="365">
        <f>AA39*H39</f>
        <v>0</v>
      </c>
      <c r="AC39" s="365">
        <f>'Прил.8 ст.211'!$AQ$53</f>
        <v>0</v>
      </c>
      <c r="AD39" s="365">
        <f>AC39*J39</f>
        <v>0</v>
      </c>
      <c r="AE39" s="365">
        <f>'Прил.8 ст.211'!$AT$53</f>
        <v>0</v>
      </c>
      <c r="AF39" s="365">
        <f>AE39*L39</f>
        <v>0</v>
      </c>
      <c r="AG39" s="366"/>
      <c r="AH39" s="375"/>
      <c r="AI39" s="388">
        <f>AI34</f>
        <v>0</v>
      </c>
      <c r="AJ39" s="402">
        <f>$AH$39*AI39</f>
        <v>0</v>
      </c>
      <c r="AK39" s="388">
        <f>AK34</f>
        <v>6.0937506768044464E-2</v>
      </c>
      <c r="AL39" s="402">
        <f>$AH$39*AK39</f>
        <v>0</v>
      </c>
      <c r="AM39" s="388">
        <f>AM34</f>
        <v>1</v>
      </c>
      <c r="AN39" s="402">
        <f>$AH$39*AM39</f>
        <v>0</v>
      </c>
      <c r="AO39" s="388">
        <f>AO34</f>
        <v>0</v>
      </c>
      <c r="AP39" s="402">
        <f>$AH$39*AO39</f>
        <v>0</v>
      </c>
      <c r="AQ39" s="388">
        <f>AQ34</f>
        <v>1.3018493466697132E-3</v>
      </c>
      <c r="AR39" s="402">
        <f>$AH$39*AQ39</f>
        <v>0</v>
      </c>
      <c r="AS39" s="388">
        <f>AS34</f>
        <v>0</v>
      </c>
      <c r="AT39" s="402">
        <f>$AH$39*AS39</f>
        <v>0</v>
      </c>
      <c r="AU39" s="388">
        <f>AU34</f>
        <v>0.25796564321519611</v>
      </c>
      <c r="AV39" s="381">
        <f>AH39*AU39</f>
        <v>0</v>
      </c>
      <c r="AW39" s="388">
        <f>AW34</f>
        <v>0.4833352833007083</v>
      </c>
      <c r="AX39" s="381">
        <f>$AH$39*AW39</f>
        <v>0</v>
      </c>
      <c r="AY39" s="388">
        <f>AY34</f>
        <v>2.1697489111161886E-3</v>
      </c>
      <c r="AZ39" s="381">
        <f>$AH$39*AY39</f>
        <v>0</v>
      </c>
      <c r="BA39" s="388">
        <f>BA34</f>
        <v>0</v>
      </c>
      <c r="BB39" s="381">
        <f>$AH$39*BA39</f>
        <v>0</v>
      </c>
      <c r="BC39" s="382"/>
      <c r="BD39" s="382"/>
      <c r="BE39" s="373">
        <f>F39+H39+J39+N39+P39+R39+T39+V39+X39+Z39+AB39+AD39+AF39+L39</f>
        <v>0</v>
      </c>
      <c r="BF39" s="368">
        <f>BE39-D39</f>
        <v>0</v>
      </c>
    </row>
    <row r="40" spans="2:58" ht="15" customHeight="1" x14ac:dyDescent="0.25">
      <c r="B40" s="974"/>
      <c r="C40" s="974"/>
      <c r="D40" s="974"/>
      <c r="E40" s="974"/>
      <c r="F40" s="974"/>
      <c r="G40" s="974"/>
      <c r="H40" s="974"/>
      <c r="I40" s="974"/>
      <c r="J40" s="974"/>
      <c r="K40" s="974"/>
      <c r="L40" s="974"/>
      <c r="M40" s="974"/>
      <c r="N40" s="974"/>
      <c r="O40" s="974"/>
      <c r="P40" s="974"/>
      <c r="Q40" s="974"/>
      <c r="R40" s="974"/>
      <c r="S40" s="374"/>
      <c r="T40" s="374"/>
      <c r="U40" s="374"/>
      <c r="V40" s="374"/>
      <c r="W40" s="365"/>
      <c r="X40" s="365"/>
      <c r="Y40" s="365"/>
      <c r="Z40" s="365"/>
      <c r="AA40" s="365"/>
      <c r="AB40" s="365"/>
      <c r="AC40" s="365"/>
      <c r="AD40" s="365"/>
      <c r="AE40" s="365"/>
      <c r="AF40" s="365"/>
      <c r="AH40" s="374"/>
      <c r="AI40" s="374"/>
      <c r="AJ40" s="374"/>
      <c r="AK40" s="374"/>
      <c r="AL40" s="374"/>
      <c r="AM40" s="374"/>
      <c r="AN40" s="374"/>
      <c r="AO40" s="374"/>
      <c r="AP40" s="374"/>
      <c r="AQ40" s="374"/>
      <c r="AR40" s="374"/>
      <c r="AS40" s="374"/>
      <c r="AT40" s="374"/>
      <c r="AU40" s="374"/>
      <c r="AV40" s="374"/>
      <c r="AW40" s="374"/>
      <c r="AX40" s="374"/>
      <c r="AY40" s="374"/>
      <c r="AZ40" s="374"/>
      <c r="BA40" s="374"/>
      <c r="BB40" s="374"/>
      <c r="BC40" s="374"/>
      <c r="BD40" s="374"/>
      <c r="BE40" s="355"/>
      <c r="BF40" s="355"/>
    </row>
    <row r="41" spans="2:58" ht="33.75" customHeight="1" x14ac:dyDescent="0.25">
      <c r="B41" s="363" t="s">
        <v>504</v>
      </c>
      <c r="C41" s="364">
        <v>340</v>
      </c>
      <c r="D41" s="375">
        <v>6388400</v>
      </c>
      <c r="E41" s="365"/>
      <c r="F41" s="370">
        <f>F44</f>
        <v>0</v>
      </c>
      <c r="G41" s="370"/>
      <c r="H41" s="370">
        <f>H44</f>
        <v>5938400</v>
      </c>
      <c r="I41" s="365"/>
      <c r="J41" s="370">
        <f>J44</f>
        <v>0</v>
      </c>
      <c r="K41" s="370"/>
      <c r="L41" s="370">
        <f>L44</f>
        <v>0</v>
      </c>
      <c r="M41" s="365"/>
      <c r="N41" s="370">
        <v>0</v>
      </c>
      <c r="O41" s="365"/>
      <c r="P41" s="370">
        <f>P44</f>
        <v>0</v>
      </c>
      <c r="Q41" s="365"/>
      <c r="R41" s="370">
        <f>R44</f>
        <v>0</v>
      </c>
      <c r="S41" s="365"/>
      <c r="T41" s="371">
        <f>T44</f>
        <v>0</v>
      </c>
      <c r="U41" s="365"/>
      <c r="V41" s="371">
        <f>V44</f>
        <v>12884.836933772374</v>
      </c>
      <c r="W41" s="365"/>
      <c r="X41" s="370">
        <f>X44</f>
        <v>0</v>
      </c>
      <c r="Y41" s="370"/>
      <c r="Z41" s="370">
        <f>Z44</f>
        <v>0</v>
      </c>
      <c r="AA41" s="370"/>
      <c r="AB41" s="370">
        <f>AB44</f>
        <v>0</v>
      </c>
      <c r="AC41" s="365"/>
      <c r="AD41" s="370">
        <f>AD44</f>
        <v>0</v>
      </c>
      <c r="AE41" s="365"/>
      <c r="AF41" s="370">
        <f>AF44</f>
        <v>0</v>
      </c>
      <c r="AH41" s="375"/>
      <c r="AI41" s="388"/>
      <c r="AJ41" s="388"/>
      <c r="AK41" s="388"/>
      <c r="AL41" s="388"/>
      <c r="AM41" s="388"/>
      <c r="AN41" s="388"/>
      <c r="AO41" s="388"/>
      <c r="AP41" s="388"/>
      <c r="AQ41" s="388"/>
      <c r="AR41" s="388"/>
      <c r="AS41" s="388"/>
      <c r="AT41" s="388"/>
      <c r="AU41" s="370"/>
      <c r="AV41" s="370"/>
      <c r="AW41" s="370"/>
      <c r="AX41" s="370"/>
      <c r="AY41" s="370"/>
      <c r="AZ41" s="370"/>
      <c r="BA41" s="370"/>
      <c r="BB41" s="370"/>
      <c r="BC41" s="372"/>
      <c r="BD41" s="372"/>
      <c r="BE41" s="373">
        <f>F41+H41+J41+N41+P41+R41+L41+T41+V41+X41</f>
        <v>5951284.8369337721</v>
      </c>
      <c r="BF41" s="355">
        <f>BE41-D41</f>
        <v>-437115.16306622792</v>
      </c>
    </row>
    <row r="42" spans="2:58" ht="19.5" customHeight="1" x14ac:dyDescent="0.25">
      <c r="B42" s="975" t="s">
        <v>505</v>
      </c>
      <c r="C42" s="971"/>
      <c r="D42" s="976">
        <v>5938400</v>
      </c>
      <c r="E42" s="365">
        <f>'Прил.8 ст.211'!G52</f>
        <v>0</v>
      </c>
      <c r="F42" s="365">
        <f>D42*E42</f>
        <v>0</v>
      </c>
      <c r="G42" s="403">
        <v>0.73</v>
      </c>
      <c r="H42" s="365">
        <f>D42*G42</f>
        <v>4335032</v>
      </c>
      <c r="I42" s="365">
        <v>0</v>
      </c>
      <c r="J42" s="365">
        <f>$D$42*I42</f>
        <v>0</v>
      </c>
      <c r="K42" s="365">
        <f>'Прил.8 ст.211'!$P$52</f>
        <v>0</v>
      </c>
      <c r="L42" s="365">
        <f>$D$42*K42</f>
        <v>0</v>
      </c>
      <c r="M42" s="365">
        <f>'Прил.8 ст.211'!S52</f>
        <v>9.5641754877502801E-4</v>
      </c>
      <c r="N42" s="365">
        <v>0</v>
      </c>
      <c r="O42" s="365">
        <f>'Прил.8 ст.211'!V52</f>
        <v>0</v>
      </c>
      <c r="P42" s="365">
        <f>D42*O42</f>
        <v>0</v>
      </c>
      <c r="Q42" s="365">
        <v>0</v>
      </c>
      <c r="R42" s="365">
        <f>D42*Q42</f>
        <v>0</v>
      </c>
      <c r="S42" s="365">
        <v>0</v>
      </c>
      <c r="T42" s="376">
        <f>$D$42*S42</f>
        <v>0</v>
      </c>
      <c r="U42" s="365">
        <f>'Прил.8 ст.211'!$AE$52</f>
        <v>1.59402924795838E-3</v>
      </c>
      <c r="V42" s="376">
        <f>$D$42*U42</f>
        <v>9465.9832860760434</v>
      </c>
      <c r="W42" s="365">
        <f>'Прил.8 ст.211'!$AH$52</f>
        <v>0</v>
      </c>
      <c r="X42" s="365">
        <f>$D$42*W42</f>
        <v>0</v>
      </c>
      <c r="Y42" s="365">
        <f>'Прил.8 ст.211'!$AK$52</f>
        <v>0</v>
      </c>
      <c r="Z42" s="365">
        <f>$D$42*Y42</f>
        <v>0</v>
      </c>
      <c r="AA42" s="365">
        <f>'Прил.8 ст.211'!$AN$52</f>
        <v>0</v>
      </c>
      <c r="AB42" s="365">
        <f>$D$42*AA42</f>
        <v>0</v>
      </c>
      <c r="AC42" s="365">
        <f>'Прил.8 ст.211'!$AQ$52</f>
        <v>0</v>
      </c>
      <c r="AD42" s="365">
        <f>$D$42*AC42</f>
        <v>0</v>
      </c>
      <c r="AE42" s="365">
        <f>'Прил.8 ст.211'!$AT$52</f>
        <v>0</v>
      </c>
      <c r="AF42" s="365">
        <f>$D$42*AE42</f>
        <v>0</v>
      </c>
      <c r="AH42" s="976">
        <f>AH41-AH45</f>
        <v>0</v>
      </c>
      <c r="AI42" s="365">
        <f>'Прил.8 ст.211'!$G$52</f>
        <v>0</v>
      </c>
      <c r="AJ42" s="365">
        <f>$AH$42*AI42</f>
        <v>0</v>
      </c>
      <c r="AK42" s="365">
        <f>'Прил.8 ст.211'!$J$52</f>
        <v>4.4768391212582581E-2</v>
      </c>
      <c r="AL42" s="365">
        <f>$AH$42*AK42</f>
        <v>0</v>
      </c>
      <c r="AM42" s="365">
        <f>'Прил.8 ст.211'!M52</f>
        <v>0.73466069727780625</v>
      </c>
      <c r="AN42" s="365">
        <f>$AH$42*AM42</f>
        <v>0</v>
      </c>
      <c r="AO42" s="365">
        <f>'Прил.8 ст.211'!$P$52</f>
        <v>0</v>
      </c>
      <c r="AP42" s="365">
        <f>$AH$42*AO42</f>
        <v>0</v>
      </c>
      <c r="AQ42" s="365">
        <f>'Прил.8 ст.211'!$S$52</f>
        <v>9.5641754877502801E-4</v>
      </c>
      <c r="AR42" s="365">
        <f>$AH$42*AQ42</f>
        <v>0</v>
      </c>
      <c r="AS42" s="365">
        <f>'Прил.8 ст.211'!$V$52</f>
        <v>0</v>
      </c>
      <c r="AT42" s="365">
        <f>$AH$42*AS42</f>
        <v>0</v>
      </c>
      <c r="AU42" s="365">
        <f>'Прил.8 ст.211'!$Y$52</f>
        <v>0.18951721931819374</v>
      </c>
      <c r="AV42" s="365">
        <f>AH42*AU42</f>
        <v>0</v>
      </c>
      <c r="AW42" s="365">
        <f>'Прил.8 ст.211'!$AB$52</f>
        <v>0.35508743624866435</v>
      </c>
      <c r="AX42" s="365">
        <f>$AH$42*AW42</f>
        <v>0</v>
      </c>
      <c r="AY42" s="365">
        <f>'Прил.8 ст.211'!$AE$52</f>
        <v>1.59402924795838E-3</v>
      </c>
      <c r="AZ42" s="365">
        <f>$AH$42*AY42</f>
        <v>0</v>
      </c>
      <c r="BA42" s="365">
        <f>'Прил.8 ст.211'!$AH$52</f>
        <v>0</v>
      </c>
      <c r="BB42" s="365">
        <f>$AH$42*BA42</f>
        <v>0</v>
      </c>
      <c r="BC42" s="367"/>
      <c r="BD42" s="367"/>
      <c r="BE42" s="368">
        <f>F42+H42+J42+N42+P42+R42+L42+T42+V42+X42+Z42+AB42+AD42+AF42</f>
        <v>4344497.9832860762</v>
      </c>
      <c r="BF42" s="355">
        <f>D42-BE44</f>
        <v>-12884.83693377208</v>
      </c>
    </row>
    <row r="43" spans="2:58" ht="19.149999999999999" customHeight="1" x14ac:dyDescent="0.25">
      <c r="B43" s="975"/>
      <c r="C43" s="971"/>
      <c r="D43" s="976"/>
      <c r="E43" s="365">
        <f>'Прил.8 ст.211'!G111</f>
        <v>0</v>
      </c>
      <c r="F43" s="365">
        <f>D42*E43</f>
        <v>0</v>
      </c>
      <c r="G43" s="403">
        <v>0.27</v>
      </c>
      <c r="H43" s="365">
        <f>D42*G43</f>
        <v>1603368</v>
      </c>
      <c r="I43" s="365">
        <v>0</v>
      </c>
      <c r="J43" s="365">
        <f>$D$42*I43</f>
        <v>0</v>
      </c>
      <c r="K43" s="365">
        <f>'Прил.8 ст.211'!$P$111</f>
        <v>0</v>
      </c>
      <c r="L43" s="365">
        <f>$D$42*K43</f>
        <v>0</v>
      </c>
      <c r="M43" s="365">
        <f>'Прил.8 ст.211'!S111</f>
        <v>3.4543179789468521E-4</v>
      </c>
      <c r="N43" s="365">
        <v>0</v>
      </c>
      <c r="O43" s="365">
        <f>'Прил.8 ст.211'!V111</f>
        <v>0</v>
      </c>
      <c r="P43" s="365">
        <f>D42*O43</f>
        <v>0</v>
      </c>
      <c r="Q43" s="365">
        <v>0</v>
      </c>
      <c r="R43" s="365">
        <f>D42*Q43</f>
        <v>0</v>
      </c>
      <c r="S43" s="365">
        <v>0</v>
      </c>
      <c r="T43" s="376">
        <f>$D$42*S43</f>
        <v>0</v>
      </c>
      <c r="U43" s="365">
        <f>'Прил.8 ст.211'!$AE$111</f>
        <v>5.7571966315780865E-4</v>
      </c>
      <c r="V43" s="376">
        <f>$D$42*U43</f>
        <v>3418.8536476963309</v>
      </c>
      <c r="W43" s="365">
        <f>'Прил.8 ст.211'!$AH$111</f>
        <v>0</v>
      </c>
      <c r="X43" s="365">
        <f>$D$42*W43</f>
        <v>0</v>
      </c>
      <c r="Y43" s="365">
        <f>'Прил.8 ст.211'!$AK$111</f>
        <v>0</v>
      </c>
      <c r="Z43" s="365">
        <f>$D$42*Y43</f>
        <v>0</v>
      </c>
      <c r="AA43" s="365">
        <f>'Прил.8 ст.211'!$AN$111</f>
        <v>0</v>
      </c>
      <c r="AB43" s="365">
        <f>$D$42*AA43</f>
        <v>0</v>
      </c>
      <c r="AC43" s="365">
        <f>'Прил.8 ст.211'!$AQ$111</f>
        <v>0</v>
      </c>
      <c r="AD43" s="365">
        <f>$D$42*AC43</f>
        <v>0</v>
      </c>
      <c r="AE43" s="365">
        <f>'Прил.8 ст.211'!$AT$111</f>
        <v>0</v>
      </c>
      <c r="AF43" s="365">
        <f>$D$42*AE43</f>
        <v>0</v>
      </c>
      <c r="AH43" s="976"/>
      <c r="AI43" s="365">
        <f>'Прил.8 ст.211'!$G$111</f>
        <v>0</v>
      </c>
      <c r="AJ43" s="365">
        <f>$AH$42*AI43</f>
        <v>0</v>
      </c>
      <c r="AK43" s="365">
        <f>'Прил.8 ст.211'!$J$111</f>
        <v>1.6169115555461883E-2</v>
      </c>
      <c r="AL43" s="365">
        <f>$AH$42*AK43</f>
        <v>0</v>
      </c>
      <c r="AM43" s="365">
        <f>'Прил.8 ст.211'!M111</f>
        <v>0.2653393027221938</v>
      </c>
      <c r="AN43" s="365">
        <f>$AH$42*AM43</f>
        <v>0</v>
      </c>
      <c r="AO43" s="365">
        <f>'Прил.8 ст.211'!$P$111</f>
        <v>0</v>
      </c>
      <c r="AP43" s="365">
        <f>$AH$42*AO43</f>
        <v>0</v>
      </c>
      <c r="AQ43" s="365">
        <f>'Прил.8 ст.211'!$S$111</f>
        <v>3.4543179789468521E-4</v>
      </c>
      <c r="AR43" s="365">
        <f>$AH$42*AQ43</f>
        <v>0</v>
      </c>
      <c r="AS43" s="365">
        <f>'Прил.8 ст.211'!$V$111</f>
        <v>0</v>
      </c>
      <c r="AT43" s="365">
        <f>$AH$42*AS43</f>
        <v>0</v>
      </c>
      <c r="AU43" s="365">
        <f>'Прил.8 ст.211'!$Y$111</f>
        <v>6.8448423897002342E-2</v>
      </c>
      <c r="AV43" s="365">
        <f>AH42*AU43</f>
        <v>0</v>
      </c>
      <c r="AW43" s="365">
        <f>'Прил.8 ст.211'!$AB$111</f>
        <v>0.12824784705204392</v>
      </c>
      <c r="AX43" s="365">
        <f>$AH$42*AW43</f>
        <v>0</v>
      </c>
      <c r="AY43" s="365">
        <f>'Прил.8 ст.211'!$AE$111</f>
        <v>5.7571966315780865E-4</v>
      </c>
      <c r="AZ43" s="365">
        <f>$AH$42*AY43</f>
        <v>0</v>
      </c>
      <c r="BA43" s="365">
        <f>'Прил.8 ст.211'!$AH$111</f>
        <v>0</v>
      </c>
      <c r="BB43" s="365">
        <f>$AH$42*BA43</f>
        <v>0</v>
      </c>
      <c r="BC43" s="367"/>
      <c r="BD43" s="367"/>
      <c r="BE43" s="368">
        <f>F43+H43+J43+N43+P43+R43+L43+T43+V43+X43+Z43+AB43+AD43+AF43</f>
        <v>1606786.8536476963</v>
      </c>
      <c r="BF43" s="355"/>
    </row>
    <row r="44" spans="2:58" ht="29.45" customHeight="1" x14ac:dyDescent="0.25">
      <c r="B44" s="975"/>
      <c r="C44" s="971"/>
      <c r="D44" s="404" t="s">
        <v>492</v>
      </c>
      <c r="E44" s="365"/>
      <c r="F44" s="370">
        <f>SUM(F42:F43)</f>
        <v>0</v>
      </c>
      <c r="G44" s="405"/>
      <c r="H44" s="370">
        <f>SUM(H42:H43)</f>
        <v>5938400</v>
      </c>
      <c r="I44" s="370"/>
      <c r="J44" s="370">
        <f>SUM(J42:J43)</f>
        <v>0</v>
      </c>
      <c r="K44" s="370"/>
      <c r="L44" s="370">
        <f>L42+L43</f>
        <v>0</v>
      </c>
      <c r="M44" s="370"/>
      <c r="N44" s="370">
        <v>0</v>
      </c>
      <c r="O44" s="370"/>
      <c r="P44" s="370">
        <f>SUM(P42:P43)</f>
        <v>0</v>
      </c>
      <c r="Q44" s="370"/>
      <c r="R44" s="370">
        <f>SUM(R42:R43)</f>
        <v>0</v>
      </c>
      <c r="S44" s="370"/>
      <c r="T44" s="371">
        <f>SUM(T42:T43)</f>
        <v>0</v>
      </c>
      <c r="U44" s="370"/>
      <c r="V44" s="371">
        <f>V42+V43</f>
        <v>12884.836933772374</v>
      </c>
      <c r="W44" s="365"/>
      <c r="X44" s="370">
        <f>X42+X43</f>
        <v>0</v>
      </c>
      <c r="Y44" s="370"/>
      <c r="Z44" s="370">
        <f>Z42+Z43</f>
        <v>0</v>
      </c>
      <c r="AA44" s="370"/>
      <c r="AB44" s="370">
        <f>AB42+AB43</f>
        <v>0</v>
      </c>
      <c r="AC44" s="365"/>
      <c r="AD44" s="370">
        <f>AD42+AD43</f>
        <v>0</v>
      </c>
      <c r="AE44" s="365"/>
      <c r="AF44" s="370">
        <f>AF42+AF43</f>
        <v>0</v>
      </c>
      <c r="AH44" s="369" t="s">
        <v>492</v>
      </c>
      <c r="AI44" s="405"/>
      <c r="AJ44" s="405">
        <f>AJ42+AJ43</f>
        <v>0</v>
      </c>
      <c r="AK44" s="405"/>
      <c r="AL44" s="405">
        <f>AL42+AL43</f>
        <v>0</v>
      </c>
      <c r="AM44" s="405"/>
      <c r="AN44" s="405">
        <f>AN42+AN43</f>
        <v>0</v>
      </c>
      <c r="AO44" s="405"/>
      <c r="AP44" s="405">
        <f>AP42+AP43</f>
        <v>0</v>
      </c>
      <c r="AQ44" s="405"/>
      <c r="AR44" s="405">
        <f>AR42+AR43</f>
        <v>0</v>
      </c>
      <c r="AS44" s="405"/>
      <c r="AT44" s="405">
        <f>AT42+AT43</f>
        <v>0</v>
      </c>
      <c r="AU44" s="405"/>
      <c r="AV44" s="370">
        <f>AV42+AV43</f>
        <v>0</v>
      </c>
      <c r="AW44" s="405"/>
      <c r="AX44" s="370">
        <f>AX42+AX43</f>
        <v>0</v>
      </c>
      <c r="AY44" s="405"/>
      <c r="AZ44" s="370">
        <f>AZ42+AZ43</f>
        <v>0</v>
      </c>
      <c r="BA44" s="405"/>
      <c r="BB44" s="370">
        <f>BB42+BB43</f>
        <v>0</v>
      </c>
      <c r="BC44" s="372"/>
      <c r="BD44" s="372"/>
      <c r="BE44" s="373">
        <f>F44+H44+J44+N44+P44+R44+L44+T44+V44+X44+Z44+AB44+AD44+AF44</f>
        <v>5951284.8369337721</v>
      </c>
      <c r="BF44" s="355"/>
    </row>
    <row r="45" spans="2:58" ht="32.25" customHeight="1" x14ac:dyDescent="0.25">
      <c r="B45" s="398" t="s">
        <v>506</v>
      </c>
      <c r="C45" s="364"/>
      <c r="D45" s="394">
        <v>50000</v>
      </c>
      <c r="E45" s="406" t="s">
        <v>86</v>
      </c>
      <c r="F45" s="406" t="s">
        <v>86</v>
      </c>
      <c r="G45" s="406" t="s">
        <v>86</v>
      </c>
      <c r="H45" s="406" t="s">
        <v>86</v>
      </c>
      <c r="I45" s="406" t="s">
        <v>86</v>
      </c>
      <c r="J45" s="406" t="s">
        <v>86</v>
      </c>
      <c r="K45" s="406"/>
      <c r="L45" s="406"/>
      <c r="M45" s="406" t="s">
        <v>86</v>
      </c>
      <c r="N45" s="406" t="s">
        <v>86</v>
      </c>
      <c r="O45" s="406" t="s">
        <v>86</v>
      </c>
      <c r="P45" s="406" t="s">
        <v>86</v>
      </c>
      <c r="Q45" s="406" t="s">
        <v>86</v>
      </c>
      <c r="R45" s="406" t="s">
        <v>86</v>
      </c>
      <c r="S45" s="406" t="s">
        <v>86</v>
      </c>
      <c r="T45" s="407" t="s">
        <v>86</v>
      </c>
      <c r="U45" s="406" t="s">
        <v>86</v>
      </c>
      <c r="V45" s="406" t="s">
        <v>86</v>
      </c>
      <c r="W45" s="406" t="s">
        <v>86</v>
      </c>
      <c r="X45" s="406" t="s">
        <v>86</v>
      </c>
      <c r="Y45" s="406" t="s">
        <v>86</v>
      </c>
      <c r="Z45" s="406" t="s">
        <v>86</v>
      </c>
      <c r="AA45" s="406" t="s">
        <v>86</v>
      </c>
      <c r="AB45" s="406" t="s">
        <v>86</v>
      </c>
      <c r="AC45" s="406" t="s">
        <v>86</v>
      </c>
      <c r="AD45" s="406" t="s">
        <v>86</v>
      </c>
      <c r="AE45" s="406" t="s">
        <v>86</v>
      </c>
      <c r="AF45" s="406" t="s">
        <v>86</v>
      </c>
      <c r="AH45" s="394">
        <v>0</v>
      </c>
      <c r="AI45" s="406" t="s">
        <v>86</v>
      </c>
      <c r="AJ45" s="406" t="s">
        <v>86</v>
      </c>
      <c r="AK45" s="406" t="s">
        <v>86</v>
      </c>
      <c r="AL45" s="406" t="s">
        <v>86</v>
      </c>
      <c r="AM45" s="406" t="s">
        <v>86</v>
      </c>
      <c r="AN45" s="406" t="s">
        <v>86</v>
      </c>
      <c r="AO45" s="406" t="s">
        <v>86</v>
      </c>
      <c r="AP45" s="406" t="s">
        <v>86</v>
      </c>
      <c r="AQ45" s="406" t="s">
        <v>86</v>
      </c>
      <c r="AR45" s="406" t="s">
        <v>86</v>
      </c>
      <c r="AS45" s="406" t="s">
        <v>86</v>
      </c>
      <c r="AT45" s="406" t="s">
        <v>86</v>
      </c>
      <c r="AU45" s="406" t="s">
        <v>86</v>
      </c>
      <c r="AV45" s="406" t="s">
        <v>86</v>
      </c>
      <c r="AW45" s="406" t="s">
        <v>86</v>
      </c>
      <c r="AX45" s="406" t="s">
        <v>86</v>
      </c>
      <c r="AY45" s="406" t="s">
        <v>86</v>
      </c>
      <c r="AZ45" s="406" t="s">
        <v>86</v>
      </c>
      <c r="BA45" s="406" t="s">
        <v>86</v>
      </c>
      <c r="BB45" s="406" t="s">
        <v>86</v>
      </c>
      <c r="BC45" s="408"/>
      <c r="BD45" s="408"/>
      <c r="BE45" s="355" t="str">
        <f>F45</f>
        <v>Х</v>
      </c>
      <c r="BF45" s="355"/>
    </row>
    <row r="46" spans="2:58" ht="17.45" customHeight="1" x14ac:dyDescent="0.25">
      <c r="B46" s="398"/>
      <c r="C46" s="364"/>
      <c r="D46" s="394"/>
      <c r="E46" s="369"/>
      <c r="F46" s="381"/>
      <c r="G46" s="409"/>
      <c r="H46" s="406"/>
      <c r="I46" s="406"/>
      <c r="J46" s="406"/>
      <c r="K46" s="406"/>
      <c r="L46" s="406"/>
      <c r="M46" s="406"/>
      <c r="N46" s="406"/>
      <c r="O46" s="406"/>
      <c r="P46" s="406"/>
      <c r="Q46" s="406"/>
      <c r="R46" s="406"/>
      <c r="S46" s="409"/>
      <c r="T46" s="410"/>
      <c r="U46" s="409"/>
      <c r="V46" s="410"/>
      <c r="W46" s="365"/>
      <c r="X46" s="365"/>
      <c r="Y46" s="365"/>
      <c r="Z46" s="365"/>
      <c r="AA46" s="365"/>
      <c r="AB46" s="365"/>
      <c r="AC46" s="365"/>
      <c r="AD46" s="365"/>
      <c r="AE46" s="365"/>
      <c r="AF46" s="365"/>
      <c r="AH46" s="381"/>
      <c r="AI46" s="411"/>
      <c r="AJ46" s="411"/>
      <c r="AK46" s="411"/>
      <c r="AL46" s="411"/>
      <c r="AM46" s="411"/>
      <c r="AN46" s="411"/>
      <c r="AO46" s="411"/>
      <c r="AP46" s="411"/>
      <c r="AQ46" s="411"/>
      <c r="AR46" s="411"/>
      <c r="AS46" s="411"/>
      <c r="AT46" s="411"/>
      <c r="AU46" s="409"/>
      <c r="AV46" s="406"/>
      <c r="AW46" s="409"/>
      <c r="AX46" s="406"/>
      <c r="AY46" s="409"/>
      <c r="AZ46" s="406"/>
      <c r="BA46" s="409"/>
      <c r="BB46" s="406"/>
      <c r="BC46" s="408"/>
      <c r="BD46" s="408"/>
      <c r="BE46" s="355"/>
      <c r="BF46" s="355"/>
    </row>
    <row r="47" spans="2:58" ht="21" customHeight="1" x14ac:dyDescent="0.25">
      <c r="B47" s="970" t="s">
        <v>507</v>
      </c>
      <c r="C47" s="971" t="s">
        <v>431</v>
      </c>
      <c r="D47" s="972">
        <v>10000</v>
      </c>
      <c r="E47" s="365">
        <f>'Прил.8 ст.211'!G52</f>
        <v>0</v>
      </c>
      <c r="F47" s="365">
        <f>D47*E47</f>
        <v>0</v>
      </c>
      <c r="G47" s="365">
        <v>0.73</v>
      </c>
      <c r="H47" s="365">
        <f>D47*G47</f>
        <v>7300</v>
      </c>
      <c r="I47" s="365">
        <v>0</v>
      </c>
      <c r="J47" s="365">
        <f>$D$47*I47</f>
        <v>0</v>
      </c>
      <c r="K47" s="365">
        <f>'Прил.8 ст.211'!$P$52</f>
        <v>0</v>
      </c>
      <c r="L47" s="365">
        <f>$D$47*K47</f>
        <v>0</v>
      </c>
      <c r="M47" s="365">
        <f>'Прил.8 ст.211'!S52</f>
        <v>9.5641754877502801E-4</v>
      </c>
      <c r="N47" s="365">
        <f>D47*M47</f>
        <v>9.5641754877502798</v>
      </c>
      <c r="O47" s="365">
        <f>'Прил.8 ст.211'!V52</f>
        <v>0</v>
      </c>
      <c r="P47" s="365">
        <f>D47*O47</f>
        <v>0</v>
      </c>
      <c r="Q47" s="365">
        <v>0</v>
      </c>
      <c r="R47" s="365">
        <f>D47*Q47</f>
        <v>0</v>
      </c>
      <c r="S47" s="365">
        <v>0</v>
      </c>
      <c r="T47" s="376">
        <f>$D$47*S47</f>
        <v>0</v>
      </c>
      <c r="U47" s="365">
        <f>'Прил.8 ст.211'!$AE$52</f>
        <v>1.59402924795838E-3</v>
      </c>
      <c r="V47" s="376">
        <f>$D$47*U47</f>
        <v>15.9402924795838</v>
      </c>
      <c r="W47" s="365">
        <f>'Прил.8 ст.211'!$AH$52</f>
        <v>0</v>
      </c>
      <c r="X47" s="365">
        <f>$D$47*W47</f>
        <v>0</v>
      </c>
      <c r="Y47" s="365">
        <f>'Прил.8 ст.211'!$AK$52</f>
        <v>0</v>
      </c>
      <c r="Z47" s="365">
        <f>$D$47*Y47</f>
        <v>0</v>
      </c>
      <c r="AA47" s="365">
        <f>'Прил.8 ст.211'!$AN$52</f>
        <v>0</v>
      </c>
      <c r="AB47" s="365">
        <f>$D$47*AA47</f>
        <v>0</v>
      </c>
      <c r="AC47" s="365">
        <f>'Прил.8 ст.211'!$AQ$52</f>
        <v>0</v>
      </c>
      <c r="AD47" s="365">
        <f>$D$47*AC47</f>
        <v>0</v>
      </c>
      <c r="AE47" s="365">
        <f>'Прил.8 ст.211'!$AT$52</f>
        <v>0</v>
      </c>
      <c r="AF47" s="365">
        <f>$D$47*AE47</f>
        <v>0</v>
      </c>
      <c r="AH47" s="972"/>
      <c r="AI47" s="377">
        <f>'Прил.8 ст.211'!$G$52</f>
        <v>0</v>
      </c>
      <c r="AJ47" s="377">
        <f>$AH$47*AI47</f>
        <v>0</v>
      </c>
      <c r="AK47" s="377">
        <f>'Прил.8 ст.211'!$J$52</f>
        <v>4.4768391212582581E-2</v>
      </c>
      <c r="AL47" s="377">
        <f>$AH$47*AK47</f>
        <v>0</v>
      </c>
      <c r="AM47" s="377">
        <f>'Прил.8 ст.211'!M52</f>
        <v>0.73466069727780625</v>
      </c>
      <c r="AN47" s="377">
        <f>$AH$47*AM47</f>
        <v>0</v>
      </c>
      <c r="AO47" s="365">
        <f>'Прил.8 ст.211'!$P$52</f>
        <v>0</v>
      </c>
      <c r="AP47" s="377">
        <f>$AH$47*AO47</f>
        <v>0</v>
      </c>
      <c r="AQ47" s="365">
        <f>'Прил.8 ст.211'!$S$52</f>
        <v>9.5641754877502801E-4</v>
      </c>
      <c r="AR47" s="377">
        <f>$AH$47*AQ47</f>
        <v>0</v>
      </c>
      <c r="AS47" s="365">
        <f>'Прил.8 ст.211'!$V$52</f>
        <v>0</v>
      </c>
      <c r="AT47" s="377">
        <f>$AH$47*AS47</f>
        <v>0</v>
      </c>
      <c r="AU47" s="365">
        <f>'Прил.8 ст.211'!$Y$52</f>
        <v>0.18951721931819374</v>
      </c>
      <c r="AV47" s="365">
        <f>AH47*AU47</f>
        <v>0</v>
      </c>
      <c r="AW47" s="365">
        <f>'Прил.8 ст.211'!$AB$52</f>
        <v>0.35508743624866435</v>
      </c>
      <c r="AX47" s="365">
        <f>$AH$47*AW47</f>
        <v>0</v>
      </c>
      <c r="AY47" s="365">
        <f>'Прил.8 ст.211'!$AE$52</f>
        <v>1.59402924795838E-3</v>
      </c>
      <c r="AZ47" s="365">
        <f>$AH$47*AY47</f>
        <v>0</v>
      </c>
      <c r="BA47" s="365">
        <f>'Прил.8 ст.211'!$AH$52</f>
        <v>0</v>
      </c>
      <c r="BB47" s="365">
        <f>$AH$47*BA47</f>
        <v>0</v>
      </c>
      <c r="BC47" s="367"/>
      <c r="BD47" s="367"/>
      <c r="BE47" s="368">
        <f>F47+H47+J47+N47+P47+R47+L47+T47+V47+X47+Z47+AB47+AD47+AF47</f>
        <v>7325.5044679673347</v>
      </c>
      <c r="BF47" s="355"/>
    </row>
    <row r="48" spans="2:58" ht="21" customHeight="1" x14ac:dyDescent="0.25">
      <c r="B48" s="970"/>
      <c r="C48" s="971"/>
      <c r="D48" s="972"/>
      <c r="E48" s="365">
        <f>'Прил.8 ст.211'!G111</f>
        <v>0</v>
      </c>
      <c r="F48" s="365">
        <f>D47*E48</f>
        <v>0</v>
      </c>
      <c r="G48" s="365">
        <v>0.27</v>
      </c>
      <c r="H48" s="365">
        <f>D47*G48</f>
        <v>2700</v>
      </c>
      <c r="I48" s="365">
        <v>0</v>
      </c>
      <c r="J48" s="365">
        <f>$D$47*I48</f>
        <v>0</v>
      </c>
      <c r="K48" s="365">
        <f>'Прил.8 ст.211'!$P$111</f>
        <v>0</v>
      </c>
      <c r="L48" s="365">
        <f>$D$47*K48</f>
        <v>0</v>
      </c>
      <c r="M48" s="365">
        <f>'Прил.8 ст.211'!S111</f>
        <v>3.4543179789468521E-4</v>
      </c>
      <c r="N48" s="365">
        <f>D47*M48</f>
        <v>3.4543179789468521</v>
      </c>
      <c r="O48" s="365">
        <f>'Прил.8 ст.211'!V111</f>
        <v>0</v>
      </c>
      <c r="P48" s="365">
        <f>D47*O48</f>
        <v>0</v>
      </c>
      <c r="Q48" s="365">
        <v>0</v>
      </c>
      <c r="R48" s="365">
        <f>D47*Q48</f>
        <v>0</v>
      </c>
      <c r="S48" s="365">
        <v>0</v>
      </c>
      <c r="T48" s="376">
        <f>$D$47*S48</f>
        <v>0</v>
      </c>
      <c r="U48" s="365">
        <f>'Прил.8 ст.211'!$AE$111</f>
        <v>5.7571966315780865E-4</v>
      </c>
      <c r="V48" s="376">
        <f>$D$47*U48</f>
        <v>5.7571966315780863</v>
      </c>
      <c r="W48" s="365">
        <f>'Прил.8 ст.211'!$AH$111</f>
        <v>0</v>
      </c>
      <c r="X48" s="365">
        <f>$D$47*W48</f>
        <v>0</v>
      </c>
      <c r="Y48" s="365">
        <f>'Прил.8 ст.211'!$AK$111</f>
        <v>0</v>
      </c>
      <c r="Z48" s="365">
        <f>$D$47*Y48</f>
        <v>0</v>
      </c>
      <c r="AA48" s="365">
        <f>'Прил.8 ст.211'!$AN$111</f>
        <v>0</v>
      </c>
      <c r="AB48" s="365">
        <f>$D$47*AA48</f>
        <v>0</v>
      </c>
      <c r="AC48" s="365">
        <f>'Прил.8 ст.211'!$AQ$111</f>
        <v>0</v>
      </c>
      <c r="AD48" s="365">
        <f>$D$47*AC48</f>
        <v>0</v>
      </c>
      <c r="AE48" s="365">
        <f>'Прил.8 ст.211'!$AT$111</f>
        <v>0</v>
      </c>
      <c r="AF48" s="365">
        <f>$D$47*AE48</f>
        <v>0</v>
      </c>
      <c r="AH48" s="972"/>
      <c r="AI48" s="377">
        <f>'Прил.8 ст.211'!$G$111</f>
        <v>0</v>
      </c>
      <c r="AJ48" s="377">
        <f>$AH$47*AI48</f>
        <v>0</v>
      </c>
      <c r="AK48" s="377">
        <f>'Прил.8 ст.211'!$J$111</f>
        <v>1.6169115555461883E-2</v>
      </c>
      <c r="AL48" s="377">
        <f>$AH$47*AK48</f>
        <v>0</v>
      </c>
      <c r="AM48" s="377">
        <f>'Прил.8 ст.211'!M111</f>
        <v>0.2653393027221938</v>
      </c>
      <c r="AN48" s="377">
        <f>$AH$47*AM48</f>
        <v>0</v>
      </c>
      <c r="AO48" s="365">
        <f>'Прил.8 ст.211'!$P$111</f>
        <v>0</v>
      </c>
      <c r="AP48" s="377">
        <f>$AH$47*AO48</f>
        <v>0</v>
      </c>
      <c r="AQ48" s="365">
        <f>'Прил.8 ст.211'!$S$111</f>
        <v>3.4543179789468521E-4</v>
      </c>
      <c r="AR48" s="377">
        <f>$AH$47*AQ48</f>
        <v>0</v>
      </c>
      <c r="AS48" s="365">
        <f>'Прил.8 ст.211'!$V$111</f>
        <v>0</v>
      </c>
      <c r="AT48" s="377">
        <f>$AH$47*AS48</f>
        <v>0</v>
      </c>
      <c r="AU48" s="365">
        <f>'Прил.8 ст.211'!$Y$111</f>
        <v>6.8448423897002342E-2</v>
      </c>
      <c r="AV48" s="365">
        <f>AH47*AU48</f>
        <v>0</v>
      </c>
      <c r="AW48" s="365">
        <f>'Прил.8 ст.211'!$AB$111</f>
        <v>0.12824784705204392</v>
      </c>
      <c r="AX48" s="365">
        <f>$AH$47*AW48</f>
        <v>0</v>
      </c>
      <c r="AY48" s="365">
        <f>'Прил.8 ст.211'!$AE$111</f>
        <v>5.7571966315780865E-4</v>
      </c>
      <c r="AZ48" s="365">
        <f>$AH$47*AY48</f>
        <v>0</v>
      </c>
      <c r="BA48" s="365">
        <f>'Прил.8 ст.211'!$AH$111</f>
        <v>0</v>
      </c>
      <c r="BB48" s="365">
        <f>$AH$47*BA48</f>
        <v>0</v>
      </c>
      <c r="BC48" s="367"/>
      <c r="BD48" s="367"/>
      <c r="BE48" s="368">
        <f>F48+H48+J48+N48+P48+R48+L48+T48+V48+X48+Z48+AB48+AD48+AF48</f>
        <v>2709.2115146105252</v>
      </c>
      <c r="BF48" s="355"/>
    </row>
    <row r="49" spans="2:57" ht="15.75" x14ac:dyDescent="0.25">
      <c r="B49" s="970"/>
      <c r="C49" s="971"/>
      <c r="D49" s="369" t="s">
        <v>492</v>
      </c>
      <c r="E49" s="387"/>
      <c r="F49" s="370">
        <f>SUM(F47:F48)</f>
        <v>0</v>
      </c>
      <c r="G49" s="370"/>
      <c r="H49" s="370">
        <f>SUM(H47:H48)</f>
        <v>10000</v>
      </c>
      <c r="I49" s="370"/>
      <c r="J49" s="370">
        <f>SUM(J47:J48)</f>
        <v>0</v>
      </c>
      <c r="K49" s="370"/>
      <c r="L49" s="370">
        <f>SUM(L47:L48)</f>
        <v>0</v>
      </c>
      <c r="M49" s="370"/>
      <c r="N49" s="370">
        <f>SUM(N47:N48)</f>
        <v>13.018493466697132</v>
      </c>
      <c r="O49" s="370"/>
      <c r="P49" s="370">
        <f>SUM(P47:P48)</f>
        <v>0</v>
      </c>
      <c r="Q49" s="370"/>
      <c r="R49" s="370">
        <f>SUM(R47:R48)</f>
        <v>0</v>
      </c>
      <c r="S49" s="370"/>
      <c r="T49" s="371">
        <f>SUM(T47:T48)</f>
        <v>0</v>
      </c>
      <c r="U49" s="370"/>
      <c r="V49" s="371">
        <f>SUM(V47:V48)</f>
        <v>21.697489111161886</v>
      </c>
      <c r="W49" s="365"/>
      <c r="X49" s="370">
        <f>SUM(X47:X48)</f>
        <v>0</v>
      </c>
      <c r="Y49" s="370"/>
      <c r="Z49" s="370">
        <f>SUM(Z47:Z48)</f>
        <v>0</v>
      </c>
      <c r="AA49" s="370"/>
      <c r="AB49" s="370">
        <f>SUM(AB47:AB48)</f>
        <v>0</v>
      </c>
      <c r="AC49" s="365"/>
      <c r="AD49" s="370">
        <f>SUM(AD47:AD48)</f>
        <v>0</v>
      </c>
      <c r="AE49" s="365"/>
      <c r="AF49" s="370">
        <f>SUM(AF47:AF48)</f>
        <v>0</v>
      </c>
      <c r="AH49" s="369" t="s">
        <v>492</v>
      </c>
      <c r="AI49" s="369"/>
      <c r="AJ49" s="370">
        <f>AJ47+AJ48</f>
        <v>0</v>
      </c>
      <c r="AK49" s="370"/>
      <c r="AL49" s="370">
        <f>AL47+AL48</f>
        <v>0</v>
      </c>
      <c r="AM49" s="370"/>
      <c r="AN49" s="370">
        <f>AN47+AN48</f>
        <v>0</v>
      </c>
      <c r="AO49" s="370"/>
      <c r="AP49" s="370">
        <f>AP47+AP48</f>
        <v>0</v>
      </c>
      <c r="AQ49" s="370"/>
      <c r="AR49" s="370">
        <f>AR47+AR48</f>
        <v>0</v>
      </c>
      <c r="AS49" s="370"/>
      <c r="AT49" s="370">
        <f>AT47+AT48</f>
        <v>0</v>
      </c>
      <c r="AU49" s="370"/>
      <c r="AV49" s="370">
        <f>AV47+AV48</f>
        <v>0</v>
      </c>
      <c r="AW49" s="370"/>
      <c r="AX49" s="370">
        <f>AX47+AX48</f>
        <v>0</v>
      </c>
      <c r="AY49" s="370"/>
      <c r="AZ49" s="370">
        <f>AZ47+AZ48</f>
        <v>0</v>
      </c>
      <c r="BA49" s="370"/>
      <c r="BB49" s="370">
        <f>BB47+BB48</f>
        <v>0</v>
      </c>
      <c r="BC49" s="372"/>
      <c r="BD49" s="372"/>
      <c r="BE49" s="373">
        <f>F49+H49+J49+N49+P49+R49+L49+T49+V49+X49+Z49+AB49+AD49+AF49</f>
        <v>10034.71598257786</v>
      </c>
    </row>
    <row r="50" spans="2:57" ht="18.75" x14ac:dyDescent="0.3">
      <c r="B50" s="963" t="s">
        <v>508</v>
      </c>
      <c r="C50" s="963"/>
      <c r="D50" s="963"/>
      <c r="E50" s="963"/>
      <c r="F50" s="412"/>
      <c r="G50" s="412"/>
      <c r="AH50" s="412"/>
      <c r="AI50" s="412"/>
      <c r="AJ50" s="412"/>
      <c r="AK50" s="412"/>
      <c r="AL50" s="412"/>
      <c r="AM50" s="412"/>
      <c r="AN50" s="412"/>
      <c r="AO50" s="412"/>
      <c r="AP50" s="412"/>
      <c r="AQ50" s="412"/>
      <c r="AR50" s="412"/>
      <c r="AS50" s="412"/>
      <c r="AT50" s="412"/>
      <c r="AU50" s="412"/>
      <c r="AW50" s="412"/>
      <c r="AY50" s="412"/>
      <c r="BA50" s="412"/>
    </row>
    <row r="51" spans="2:57" ht="15.75" x14ac:dyDescent="0.2">
      <c r="B51" s="413"/>
      <c r="C51" s="412"/>
      <c r="D51" s="412"/>
      <c r="E51" s="412"/>
      <c r="F51" s="412"/>
      <c r="G51" s="412"/>
      <c r="AH51" s="412"/>
      <c r="AI51" s="412"/>
      <c r="AJ51" s="412"/>
      <c r="AK51" s="412"/>
      <c r="AL51" s="412"/>
      <c r="AM51" s="412"/>
      <c r="AN51" s="412"/>
      <c r="AO51" s="412"/>
      <c r="AP51" s="412"/>
      <c r="AQ51" s="412"/>
      <c r="AR51" s="412"/>
      <c r="AS51" s="412"/>
      <c r="AT51" s="412"/>
      <c r="AU51" s="412"/>
      <c r="AW51" s="412"/>
      <c r="AY51" s="412"/>
      <c r="BA51" s="412"/>
    </row>
    <row r="52" spans="2:57" ht="15.75" x14ac:dyDescent="0.2">
      <c r="B52" s="413"/>
      <c r="C52" s="412"/>
      <c r="D52" s="412"/>
      <c r="E52" s="412"/>
      <c r="F52" s="412"/>
      <c r="G52" s="412"/>
      <c r="AH52" s="412"/>
      <c r="AI52" s="412"/>
      <c r="AJ52" s="412"/>
      <c r="AK52" s="412"/>
      <c r="AL52" s="412"/>
      <c r="AM52" s="412"/>
      <c r="AN52" s="412"/>
      <c r="AO52" s="412"/>
      <c r="AP52" s="412"/>
      <c r="AQ52" s="412"/>
      <c r="AR52" s="412"/>
      <c r="AS52" s="412"/>
      <c r="AT52" s="412"/>
      <c r="AU52" s="412"/>
      <c r="AW52" s="412"/>
      <c r="AY52" s="412"/>
      <c r="BA52" s="412"/>
    </row>
    <row r="53" spans="2:57" ht="13.9" customHeight="1" x14ac:dyDescent="0.2">
      <c r="B53" s="413"/>
      <c r="C53" s="412"/>
      <c r="D53" s="412"/>
      <c r="E53" s="412"/>
      <c r="F53" s="412"/>
      <c r="G53" s="412"/>
      <c r="AH53" s="412"/>
      <c r="AI53" s="412"/>
      <c r="AJ53" s="412"/>
      <c r="AK53" s="412"/>
      <c r="AL53" s="412"/>
      <c r="AM53" s="412"/>
      <c r="AN53" s="412"/>
      <c r="AO53" s="412"/>
      <c r="AP53" s="412"/>
      <c r="AQ53" s="412"/>
      <c r="AR53" s="412"/>
      <c r="AS53" s="412"/>
      <c r="AT53" s="412"/>
      <c r="AU53" s="412"/>
      <c r="AW53" s="412"/>
      <c r="AY53" s="412"/>
      <c r="BA53" s="412"/>
    </row>
    <row r="54" spans="2:57" ht="15.75" x14ac:dyDescent="0.2">
      <c r="B54" s="413"/>
      <c r="C54" s="412"/>
      <c r="D54" s="412"/>
      <c r="E54" s="412"/>
      <c r="F54" s="412"/>
      <c r="G54" s="412"/>
      <c r="AH54" s="412"/>
      <c r="AI54" s="412"/>
      <c r="AJ54" s="412"/>
      <c r="AK54" s="412"/>
      <c r="AL54" s="412"/>
      <c r="AM54" s="412"/>
      <c r="AN54" s="412"/>
      <c r="AO54" s="412"/>
      <c r="AP54" s="412"/>
      <c r="AQ54" s="412"/>
      <c r="AR54" s="412"/>
      <c r="AS54" s="412"/>
      <c r="AT54" s="412"/>
      <c r="AU54" s="412"/>
      <c r="AW54" s="412"/>
      <c r="AY54" s="412"/>
      <c r="BA54" s="412"/>
    </row>
    <row r="55" spans="2:57" ht="15.75" x14ac:dyDescent="0.2">
      <c r="B55" s="413"/>
      <c r="C55" s="412"/>
      <c r="D55" s="412"/>
      <c r="E55" s="412"/>
      <c r="F55" s="412"/>
      <c r="G55" s="412"/>
      <c r="AH55" s="412"/>
      <c r="AI55" s="412"/>
      <c r="AJ55" s="412"/>
      <c r="AK55" s="412"/>
      <c r="AL55" s="412"/>
      <c r="AM55" s="412"/>
      <c r="AN55" s="412"/>
      <c r="AO55" s="412"/>
      <c r="AP55" s="412"/>
      <c r="AQ55" s="412"/>
      <c r="AR55" s="412"/>
      <c r="AS55" s="412"/>
      <c r="AT55" s="412"/>
      <c r="AU55" s="412"/>
      <c r="AW55" s="412"/>
      <c r="AY55" s="412"/>
      <c r="BA55" s="412"/>
    </row>
    <row r="56" spans="2:57" ht="15.75" x14ac:dyDescent="0.2">
      <c r="B56" s="413"/>
      <c r="C56" s="412"/>
      <c r="D56" s="412"/>
      <c r="E56" s="412"/>
      <c r="F56" s="412"/>
      <c r="G56" s="412"/>
      <c r="AH56" s="412"/>
      <c r="AI56" s="412"/>
      <c r="AJ56" s="412"/>
      <c r="AK56" s="412"/>
      <c r="AL56" s="412"/>
      <c r="AM56" s="412"/>
      <c r="AN56" s="412"/>
      <c r="AO56" s="412"/>
      <c r="AP56" s="412"/>
      <c r="AQ56" s="412"/>
      <c r="AR56" s="412"/>
      <c r="AS56" s="412"/>
      <c r="AT56" s="412"/>
      <c r="AU56" s="412"/>
      <c r="AW56" s="412"/>
      <c r="AY56" s="412"/>
      <c r="BA56" s="412"/>
    </row>
  </sheetData>
  <mergeCells count="95">
    <mergeCell ref="M36:M37"/>
    <mergeCell ref="K36:K37"/>
    <mergeCell ref="I36:I37"/>
    <mergeCell ref="W36:W37"/>
    <mergeCell ref="U36:U37"/>
    <mergeCell ref="S36:S37"/>
    <mergeCell ref="Q36:Q37"/>
    <mergeCell ref="O36:O37"/>
    <mergeCell ref="C1:Q1"/>
    <mergeCell ref="B4:B5"/>
    <mergeCell ref="C4:C5"/>
    <mergeCell ref="D4:D5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Y4:AZ4"/>
    <mergeCell ref="BA4:BB4"/>
    <mergeCell ref="B6:B8"/>
    <mergeCell ref="C6:C8"/>
    <mergeCell ref="D6:D7"/>
    <mergeCell ref="AH6:AH7"/>
    <mergeCell ref="AO4:AP4"/>
    <mergeCell ref="AQ4:AR4"/>
    <mergeCell ref="AS4:AT4"/>
    <mergeCell ref="AU4:AV4"/>
    <mergeCell ref="AW4:AX4"/>
    <mergeCell ref="AC4:AD4"/>
    <mergeCell ref="AE4:AF4"/>
    <mergeCell ref="AH4:AJ4"/>
    <mergeCell ref="AK4:AL4"/>
    <mergeCell ref="AM4:AN4"/>
    <mergeCell ref="B9:R9"/>
    <mergeCell ref="B10:B12"/>
    <mergeCell ref="C10:C12"/>
    <mergeCell ref="D10:D11"/>
    <mergeCell ref="AH10:AH11"/>
    <mergeCell ref="B13:R13"/>
    <mergeCell ref="B14:B16"/>
    <mergeCell ref="C14:C16"/>
    <mergeCell ref="D14:D15"/>
    <mergeCell ref="AH14:AH15"/>
    <mergeCell ref="B17:R17"/>
    <mergeCell ref="B18:B20"/>
    <mergeCell ref="C18:C20"/>
    <mergeCell ref="D18:D19"/>
    <mergeCell ref="AH18:AH19"/>
    <mergeCell ref="B21:R21"/>
    <mergeCell ref="B22:B24"/>
    <mergeCell ref="C22:C24"/>
    <mergeCell ref="D22:D23"/>
    <mergeCell ref="AH22:AH23"/>
    <mergeCell ref="B25:R25"/>
    <mergeCell ref="B26:B28"/>
    <mergeCell ref="C26:C28"/>
    <mergeCell ref="D26:D27"/>
    <mergeCell ref="AH26:AH27"/>
    <mergeCell ref="B29:R29"/>
    <mergeCell ref="B30:B32"/>
    <mergeCell ref="C30:C32"/>
    <mergeCell ref="D30:D31"/>
    <mergeCell ref="AH30:AH31"/>
    <mergeCell ref="E36:E37"/>
    <mergeCell ref="G36:G37"/>
    <mergeCell ref="AK36:AK37"/>
    <mergeCell ref="AM36:AM37"/>
    <mergeCell ref="AY36:AY37"/>
    <mergeCell ref="BA36:BA37"/>
    <mergeCell ref="B38:R38"/>
    <mergeCell ref="B40:R40"/>
    <mergeCell ref="B42:B44"/>
    <mergeCell ref="C42:C44"/>
    <mergeCell ref="D42:D43"/>
    <mergeCell ref="AH42:AH43"/>
    <mergeCell ref="AO36:AO37"/>
    <mergeCell ref="AQ36:AQ37"/>
    <mergeCell ref="AS36:AS37"/>
    <mergeCell ref="AU36:AU37"/>
    <mergeCell ref="AW36:AW37"/>
    <mergeCell ref="AC36:AC37"/>
    <mergeCell ref="AE36:AE37"/>
    <mergeCell ref="AI36:AI37"/>
    <mergeCell ref="B47:B49"/>
    <mergeCell ref="C47:C49"/>
    <mergeCell ref="D47:D48"/>
    <mergeCell ref="AH47:AH48"/>
    <mergeCell ref="B50:E50"/>
  </mergeCells>
  <pageMargins left="0" right="0" top="0.59027777777777801" bottom="0" header="0.51180555555555496" footer="0.51180555555555496"/>
  <pageSetup paperSize="9" scale="33" firstPageNumber="0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24</vt:i4>
      </vt:variant>
    </vt:vector>
  </HeadingPairs>
  <TitlesOfParts>
    <vt:vector size="49" baseType="lpstr">
      <vt:lpstr>Прил.9 услуги</vt:lpstr>
      <vt:lpstr>Прил.2 мяг.инв.</vt:lpstr>
      <vt:lpstr>Прил.3 продукты</vt:lpstr>
      <vt:lpstr>Прил.4 площади</vt:lpstr>
      <vt:lpstr>Прил.5 медикаменты</vt:lpstr>
      <vt:lpstr>Прил.6 налоги</vt:lpstr>
      <vt:lpstr>Прил.7 лимиты</vt:lpstr>
      <vt:lpstr>Прил.8 ст.211</vt:lpstr>
      <vt:lpstr>Прил.10 прочие</vt:lpstr>
      <vt:lpstr>услуга 1</vt:lpstr>
      <vt:lpstr>услуга 2</vt:lpstr>
      <vt:lpstr>услуга3А</vt:lpstr>
      <vt:lpstr>услуга 3Б</vt:lpstr>
      <vt:lpstr>услуга 4</vt:lpstr>
      <vt:lpstr>услуга 7</vt:lpstr>
      <vt:lpstr>услуга 8</vt:lpstr>
      <vt:lpstr>услуга 9</vt:lpstr>
      <vt:lpstr>СВОД  (2)</vt:lpstr>
      <vt:lpstr>5</vt:lpstr>
      <vt:lpstr>6</vt:lpstr>
      <vt:lpstr>9</vt:lpstr>
      <vt:lpstr>10</vt:lpstr>
      <vt:lpstr>12</vt:lpstr>
      <vt:lpstr>13</vt:lpstr>
      <vt:lpstr>Лист1</vt:lpstr>
      <vt:lpstr>'10'!Область_печати</vt:lpstr>
      <vt:lpstr>'12'!Область_печати</vt:lpstr>
      <vt:lpstr>'13'!Область_печати</vt:lpstr>
      <vt:lpstr>'5'!Область_печати</vt:lpstr>
      <vt:lpstr>'6'!Область_печати</vt:lpstr>
      <vt:lpstr>'9'!Область_печати</vt:lpstr>
      <vt:lpstr>'Прил.10 прочие'!Область_печати</vt:lpstr>
      <vt:lpstr>'Прил.2 мяг.инв.'!Область_печати</vt:lpstr>
      <vt:lpstr>'Прил.3 продукты'!Область_печати</vt:lpstr>
      <vt:lpstr>'Прил.4 площади'!Область_печати</vt:lpstr>
      <vt:lpstr>'Прил.5 медикаменты'!Область_печати</vt:lpstr>
      <vt:lpstr>'Прил.6 налоги'!Область_печати</vt:lpstr>
      <vt:lpstr>'Прил.7 лимиты'!Область_печати</vt:lpstr>
      <vt:lpstr>'Прил.8 ст.211'!Область_печати</vt:lpstr>
      <vt:lpstr>'Прил.9 услуги'!Область_печати</vt:lpstr>
      <vt:lpstr>'СВОД  (2)'!Область_печати</vt:lpstr>
      <vt:lpstr>'услуга 1'!Область_печати</vt:lpstr>
      <vt:lpstr>'услуга 2'!Область_печати</vt:lpstr>
      <vt:lpstr>'услуга 3Б'!Область_печати</vt:lpstr>
      <vt:lpstr>'услуга 4'!Область_печати</vt:lpstr>
      <vt:lpstr>'услуга 7'!Область_печати</vt:lpstr>
      <vt:lpstr>'услуга 8'!Область_печати</vt:lpstr>
      <vt:lpstr>'услуга 9'!Область_печати</vt:lpstr>
      <vt:lpstr>услуга3А!Область_печати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Корюкина А.Л.</dc:creator>
  <dc:description/>
  <cp:lastModifiedBy>pni_buh_us01</cp:lastModifiedBy>
  <cp:revision>2</cp:revision>
  <cp:lastPrinted>2019-02-04T11:08:35Z</cp:lastPrinted>
  <dcterms:created xsi:type="dcterms:W3CDTF">2011-05-27T13:18:10Z</dcterms:created>
  <dcterms:modified xsi:type="dcterms:W3CDTF">2019-02-04T12:19:36Z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